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jpeg" ContentType="image/jpeg"/>
  <Override PartName="/xl/drawings/drawing4.xml" ContentType="application/vnd.openxmlformats-officedocument.drawing+xml"/>
  <Default Extension="emf" ContentType="image/x-emf"/>
  <Override PartName="/xl/drawings/drawing5.xml" ContentType="application/vnd.openxmlformats-officedocument.drawing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updateLinks="never" codeName="ThisWorkbook"/>
  <bookViews>
    <workbookView xWindow="11130" yWindow="-15" windowWidth="9315" windowHeight="8430" tabRatio="0"/>
  </bookViews>
  <sheets>
    <sheet name="MainMenu" sheetId="6" r:id="rId1"/>
    <sheet name="Other Deails" sheetId="7" r:id="rId2"/>
    <sheet name="Emp PA Register" sheetId="17" r:id="rId3"/>
    <sheet name="Salary" sheetId="15" r:id="rId4"/>
    <sheet name="Calculation" sheetId="31" r:id="rId5"/>
    <sheet name="16_1" sheetId="32" r:id="rId6"/>
    <sheet name="16_2" sheetId="33" r:id="rId7"/>
    <sheet name="Form_Annexure A" sheetId="35" r:id="rId8"/>
    <sheet name="SAHAJ PAGE 1" sheetId="39" r:id="rId9"/>
    <sheet name="SAHAJ PAGE-2" sheetId="40" r:id="rId10"/>
    <sheet name="Acknowledgement" sheetId="4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ACK">MainMenu!$A$17</definedName>
    <definedName name="BACK1">#REF!</definedName>
    <definedName name="BACK2">MainMenu!$A$19</definedName>
    <definedName name="Button3_Click">[5]!Button3_Click</definedName>
    <definedName name="cmb_HP.ifLetOut1">[1]HOUSE_PROPERTY!$F$61:$F$62</definedName>
    <definedName name="cmb_HP.StateCode1">[1]HOUSE_PROPERTY!$D$61:$D$96</definedName>
    <definedName name="cmb_SAL.StateCode1">'[1]PARTB - TI - TTI'!$A$141:$A$176</definedName>
    <definedName name="cmb_SI.SecCode">'[1]SPI - SI'!$D$46:$D$66</definedName>
    <definedName name="cmb_SI.SplRatePercent">'[1]SPI - SI'!$E$46:$E$51</definedName>
    <definedName name="cmb_TDS2.StateCode">[1]TDS!$G$62:$G$97</definedName>
    <definedName name="cyla.TotHPlossCurYr">#REF!</definedName>
    <definedName name="cyla.TotOthSrcLossNoRaceHorse">#REF!</definedName>
    <definedName name="DATA">#REF!</definedName>
    <definedName name="Ded_tax">'[2]Form 16'!#REF!</definedName>
    <definedName name="Deduction">'[2]Form 16'!#REF!</definedName>
    <definedName name="FORM_NO._16">#REF!</definedName>
    <definedName name="giri">[6]sc!#REF!</definedName>
    <definedName name="HARI">[6]sc!#REF!</definedName>
    <definedName name="hp.BFlossPrevYrUndSameHeadSetoff1">#REF!</definedName>
    <definedName name="hp.IncOfCurYrAfterSetOff2">#REF!</definedName>
    <definedName name="hp.IncOfCurYrUnderThatHead2">#REF!</definedName>
    <definedName name="hp.IncOfCurYrUndHeadFromCYLA1">#REF!</definedName>
    <definedName name="i_tax">'[2]Form 16'!#REF!</definedName>
    <definedName name="Income_calculation" localSheetId="4">Calculation!$A$2</definedName>
    <definedName name="Income_calculation">#REF!</definedName>
    <definedName name="INDIVIDUAL">#REF!</definedName>
    <definedName name="LTCG.AmtDeemedCGSec54">#REF!</definedName>
    <definedName name="LTCG.AquisitCostNoIndex">#REF!</definedName>
    <definedName name="LTCG.BalanceCG">#REF!</definedName>
    <definedName name="LTCG.BalLTCG112">#REF!</definedName>
    <definedName name="ltcg.BFlossPrevYrUndSameHeadSetoff4">'[1]CYLA-BFLA'!$E$20</definedName>
    <definedName name="LTCG.ExemptionOrDednUs54s">#REF!</definedName>
    <definedName name="LTCG.ExpOnTrans">#REF!</definedName>
    <definedName name="LTCG.FullConsideration">#REF!</definedName>
    <definedName name="LTCG.ImproveCostNoIndex">#REF!</definedName>
    <definedName name="ltcg.IncOfCurYrAfterSetOff2">#REF!</definedName>
    <definedName name="ltcg.IncOfCurYrUnderThatHead2">#REF!</definedName>
    <definedName name="ltcg.IncOfCurYrUndHeadFromCYLA4">#REF!</definedName>
    <definedName name="LTCG.TotalDedn">#REF!</definedName>
    <definedName name="LTCG.TotalLTCG">#REF!</definedName>
    <definedName name="LTCGAssNo.AquisitCostIndexed">#REF!</definedName>
    <definedName name="LTCGAssNo.BalanceCG">#REF!</definedName>
    <definedName name="LTCGAssNo.BalLTCGNo112">#REF!</definedName>
    <definedName name="LTCGAssNo.ExemptionOrDednUs54s">#REF!</definedName>
    <definedName name="LTCGAssNo.ExpOnTrans">#REF!</definedName>
    <definedName name="LTCGAssNo.FullConsideration">#REF!</definedName>
    <definedName name="LTCGAssNo.ImproveCostIndexed">#REF!</definedName>
    <definedName name="LTCGAssNo.NRIAssetSec48">#REF!</definedName>
    <definedName name="LTCGAssNo.TotalDedn">#REF!</definedName>
    <definedName name="M_S_ANIL_BABU___CO.">[6]sc!#REF!</definedName>
    <definedName name="os.BalanceNoRaceHorse">#REF!</definedName>
    <definedName name="os.BalanceOwnRaceHorse">'[1]CG-OS'!$J$67</definedName>
    <definedName name="os.DeductSec57">#REF!</definedName>
    <definedName name="os.Depreciation">#REF!</definedName>
    <definedName name="os.Expenses">#REF!</definedName>
    <definedName name="os.Receipts">#REF!</definedName>
    <definedName name="os.TotalOSGross">#REF!</definedName>
    <definedName name="os.TotDeductions">#REF!</definedName>
    <definedName name="os.TotOthSrcNoRaceHorse">#REF!</definedName>
    <definedName name="os.WinLottRacePuzz">#REF!</definedName>
    <definedName name="othSecinclnlhrs.IncOfCurYrAfterSetOff3">#REF!</definedName>
    <definedName name="othSecinclnlhrs.IncOfCurYrUnderThatHead3">#REF!</definedName>
    <definedName name="othsrcincl.BFlossPrevYrUndSameHeadSetoff5">'[1]CYLA-BFLA'!$E$21</definedName>
    <definedName name="othsrcincl.IncOfCurYrUndHeadFromCYLA5">#REF!</definedName>
    <definedName name="_xlnm.Print_Area" localSheetId="5">'16_1'!$B$4:$AO$73</definedName>
    <definedName name="_xlnm.Print_Area" localSheetId="6">'16_2'!$B$4:$AP$76</definedName>
    <definedName name="_xlnm.Print_Area" localSheetId="10">Acknowledgement!$B$4:$BO$93</definedName>
    <definedName name="_xlnm.Print_Area" localSheetId="4">Calculation!$B$3:$Y$101</definedName>
    <definedName name="_xlnm.Print_Area" localSheetId="2">'Emp PA Register'!$A$3:$N$47</definedName>
    <definedName name="_xlnm.Print_Area" localSheetId="7">'Form_Annexure A'!$A$2:$V$23</definedName>
    <definedName name="_xlnm.Print_Area" localSheetId="1">'Other Deails'!$2:$65536</definedName>
    <definedName name="_xlnm.Print_Area" localSheetId="8">'SAHAJ PAGE 1'!$B$5:$BP$89</definedName>
    <definedName name="_xlnm.Print_Area" localSheetId="9">'SAHAJ PAGE-2'!$B$5:$BO$109</definedName>
    <definedName name="_xlnm.Print_Area" localSheetId="3">Salary!$A$4:$Z$137</definedName>
    <definedName name="Rebate">'[2]Form 16'!#REF!</definedName>
    <definedName name="REBATE_VIII">'[2]Form 16'!#REF!</definedName>
    <definedName name="salary.IncOfCurYrAfterSetOff1">#REF!</definedName>
    <definedName name="salary.IncOfCurYrUnderThatHead1">#REF!</definedName>
    <definedName name="salary.IncOfCurYrUndHeadFromCYLA">#REF!</definedName>
    <definedName name="sheet1.newstcode">'[1]PART A - GENERAL'!$BH$1:$BH$36</definedName>
    <definedName name="sheet12.AdjustedPLFrmSpecuBus">#REF!</definedName>
    <definedName name="sheet16.BalBusLossAftSetoff">'[1]CYLA-BFLA'!#REF!</definedName>
    <definedName name="sheet16.BalHPlossCurYrAftSetoff">'[1]CYLA-BFLA'!$E$12</definedName>
    <definedName name="sheet16.TotBFLossSetoff">'[1]CYLA-BFLA'!$E$22</definedName>
    <definedName name="sheet16.TotHPlossCurYrSetoff">'[1]CYLA-BFLA'!$E$11</definedName>
    <definedName name="sheet16.TotOthSrcLossNoRaceHorseSetoff">'[1]CYLA-BFLA'!$F$11</definedName>
    <definedName name="Sheet8b.BalanceAfterSetoffLosses">#REF!</definedName>
    <definedName name="Sheet8b.BroughtFwdLossesSetoff">#REF!</definedName>
    <definedName name="Sheet8b.CurrentYearLoss">#REF!</definedName>
    <definedName name="Sheet8b.DeductionsUnderScheduleVIA">#REF!</definedName>
    <definedName name="Sheet8b.FromOwnRaceHorse">#REF!</definedName>
    <definedName name="Sheet8b.GrossTotalIncome">#REF!</definedName>
    <definedName name="Sheet8b.IncomeFromHP">#REF!</definedName>
    <definedName name="Sheet8b.LongTerm">#REF!</definedName>
    <definedName name="Sheet8b.OtherSrcThanOwnRaceHorse">#REF!</definedName>
    <definedName name="Sheet8b.ProfGainNoSpecBus">#REF!</definedName>
    <definedName name="Sheet8b.ProfGainSpecBus">#REF!</definedName>
    <definedName name="Sheet8b.Salaries">#REF!</definedName>
    <definedName name="Sheet8b.TotalCapGains">#REF!</definedName>
    <definedName name="Sheet8b.TotalShortTerm">#REF!</definedName>
    <definedName name="Sheet8b.TotalTI">#REF!</definedName>
    <definedName name="Sheet8b.TotIncFromOS">#REF!</definedName>
    <definedName name="sheet9.AccountType">'[1]PARTB - TI - TTI'!$M$62:$M$63</definedName>
    <definedName name="Sheet9.AggregateTaxInterestLiability">#REF!</definedName>
    <definedName name="Sheet9.BalTaxPayable">#REF!</definedName>
    <definedName name="Sheet9.EducationCess">#REF!</definedName>
    <definedName name="Sheet9.GrossTaxLiability">#REF!</definedName>
    <definedName name="Sheet9.NetTaxLiability">#REF!</definedName>
    <definedName name="sheet9.RebateOnAgriInc">#REF!</definedName>
    <definedName name="Sheet9.RebateUs88E">#REF!</definedName>
    <definedName name="Sheet9.SurchargeOnTaxPayable">#REF!</definedName>
    <definedName name="sheet9.TaxPayableOnTotInc">#REF!</definedName>
    <definedName name="Sheet9.TotalIntrstPay">#REF!</definedName>
    <definedName name="Sheet9.TotalTaxesPaid">#REF!</definedName>
    <definedName name="Sheet9.TotTaxRelief">#REF!</definedName>
    <definedName name="sheet9.Yesno">'[1]PARTB - TI - TTI'!$N$62:$N$63</definedName>
    <definedName name="SI.SplRateIncTax">#REF!</definedName>
    <definedName name="SPI.AmtIncluded">#REF!</definedName>
    <definedName name="STCG.AquisitCost">#REF!</definedName>
    <definedName name="STCG.BalanceCG">#REF!</definedName>
    <definedName name="stcg.BFlossPrevYrUndSameHeadSetoff3">'[1]CYLA-BFLA'!$E$19</definedName>
    <definedName name="STCG.ExemptionOrDednUs54s">#REF!</definedName>
    <definedName name="STCG.ExpOnTrans">#REF!</definedName>
    <definedName name="STCG.FullConsideration">#REF!</definedName>
    <definedName name="STCG.ImproveCost">#REF!</definedName>
    <definedName name="stcg.IncOfCurYrAfterSetOff1">#REF!</definedName>
    <definedName name="stcg.IncOfCurYrUnderThatHead1">#REF!</definedName>
    <definedName name="stcg.IncOfCurYrUndHeadFromCYLA3">#REF!</definedName>
    <definedName name="STCG.LossSec94of7Or94of8">#REF!</definedName>
    <definedName name="STCG.STCGSec111A">#REF!</definedName>
    <definedName name="STCG.TotalDedn">#REF!</definedName>
    <definedName name="STCG.TotalSTCG">#REF!</definedName>
    <definedName name="tax">'[2]Form 16'!#REF!</definedName>
    <definedName name="TF">[2]DETAILS!#REF!</definedName>
    <definedName name="Z_049E6C55_41BB_11D7_A093_A9EBCA13345A_.wvu.Cols" localSheetId="0" hidden="1">MainMenu!$K$1:$L$63475</definedName>
    <definedName name="Z_049E6C55_41BB_11D7_A093_A9EBCA13345A_.wvu.Rows" localSheetId="0" hidden="1">MainMenu!$2:$2,MainMenu!$17:$18,MainMenu!$19:$22</definedName>
    <definedName name="Z_DA1290B3_6263_4C6D_8BCE_4742F9B9D911_.wvu.PrintArea" localSheetId="10" hidden="1">Acknowledgement!$A$1:$BO$94</definedName>
    <definedName name="Z_DA1290B3_6263_4C6D_8BCE_4742F9B9D911_.wvu.PrintArea" localSheetId="8" hidden="1">'SAHAJ PAGE 1'!$A$1:$BP$93</definedName>
    <definedName name="Z_DA1290B3_6263_4C6D_8BCE_4742F9B9D911_.wvu.PrintArea" localSheetId="9" hidden="1">'SAHAJ PAGE-2'!$A$1:$BO$111</definedName>
  </definedNames>
  <calcPr calcId="125725" fullCalcOnLoad="1"/>
  <customWorkbookViews>
    <customWorkbookView name="K Patel - Personal View" guid="{049E6C55-41BB-11D7-A093-A9EBCA13345A}" mergeInterval="0" personalView="1" maximized="1" windowWidth="796" windowHeight="431" tabRatio="0" activeSheetId="2"/>
  </customWorkbookViews>
</workbook>
</file>

<file path=xl/calcChain.xml><?xml version="1.0" encoding="utf-8"?>
<calcChain xmlns="http://schemas.openxmlformats.org/spreadsheetml/2006/main">
  <c r="T37" i="15"/>
  <c r="T42" s="1"/>
  <c r="P27" i="31" s="1"/>
  <c r="S27" s="1"/>
  <c r="W55" i="32" s="1"/>
  <c r="T11" i="15"/>
  <c r="T12"/>
  <c r="T13"/>
  <c r="T14"/>
  <c r="T15"/>
  <c r="T16"/>
  <c r="T17"/>
  <c r="T18"/>
  <c r="T19"/>
  <c r="T20"/>
  <c r="T21"/>
  <c r="T22"/>
  <c r="S11"/>
  <c r="S12"/>
  <c r="S13"/>
  <c r="S14"/>
  <c r="S15"/>
  <c r="S16"/>
  <c r="S17"/>
  <c r="S18"/>
  <c r="S19"/>
  <c r="S20"/>
  <c r="S21"/>
  <c r="S22"/>
  <c r="I11"/>
  <c r="I12"/>
  <c r="I13"/>
  <c r="I14"/>
  <c r="I15"/>
  <c r="I16"/>
  <c r="I17"/>
  <c r="I18"/>
  <c r="I19"/>
  <c r="I20"/>
  <c r="I21"/>
  <c r="I22"/>
  <c r="B11" i="17"/>
  <c r="B20"/>
  <c r="E11" i="15" s="1"/>
  <c r="C11" i="17"/>
  <c r="C20" s="1"/>
  <c r="D11"/>
  <c r="D20"/>
  <c r="E13" i="15" s="1"/>
  <c r="E11" i="17"/>
  <c r="E20"/>
  <c r="E14" i="15"/>
  <c r="F11" i="17"/>
  <c r="F20"/>
  <c r="E15" i="15"/>
  <c r="G11" i="17"/>
  <c r="G20" s="1"/>
  <c r="H11"/>
  <c r="H20"/>
  <c r="E17" i="15" s="1"/>
  <c r="I11" i="17"/>
  <c r="I20"/>
  <c r="E18" i="15"/>
  <c r="J11" i="17"/>
  <c r="J20"/>
  <c r="E19" i="15"/>
  <c r="K11" i="17"/>
  <c r="K20" s="1"/>
  <c r="L11"/>
  <c r="L20"/>
  <c r="E21" i="15" s="1"/>
  <c r="M11" i="17"/>
  <c r="M20"/>
  <c r="E22" i="15"/>
  <c r="E30"/>
  <c r="S15" i="31"/>
  <c r="S16"/>
  <c r="S17"/>
  <c r="S18"/>
  <c r="S19"/>
  <c r="S20"/>
  <c r="S31"/>
  <c r="W61" i="32" s="1"/>
  <c r="G11" i="15"/>
  <c r="G12"/>
  <c r="G13"/>
  <c r="G14"/>
  <c r="G15"/>
  <c r="G16"/>
  <c r="G17"/>
  <c r="G18"/>
  <c r="G19"/>
  <c r="G20"/>
  <c r="G21"/>
  <c r="G22"/>
  <c r="T66"/>
  <c r="S66" s="1"/>
  <c r="U66" s="1"/>
  <c r="S34" i="31" s="1"/>
  <c r="V34" s="1"/>
  <c r="W63" i="32" s="1"/>
  <c r="R66" i="15"/>
  <c r="B1" i="39"/>
  <c r="C1"/>
  <c r="H31" s="1"/>
  <c r="P43" i="31"/>
  <c r="S43" s="1"/>
  <c r="S42"/>
  <c r="P41"/>
  <c r="S41" s="1"/>
  <c r="X73" i="39" s="1"/>
  <c r="P40" i="31"/>
  <c r="S40" s="1"/>
  <c r="M81" i="15"/>
  <c r="M82"/>
  <c r="S38" i="31" s="1"/>
  <c r="M83" i="15"/>
  <c r="AC38" i="33" s="1"/>
  <c r="AI38" s="1"/>
  <c r="M84" i="15"/>
  <c r="P39" i="31"/>
  <c r="S39" s="1"/>
  <c r="AS71" i="39" s="1"/>
  <c r="U87" i="40"/>
  <c r="U101" i="15"/>
  <c r="P62" i="31" s="1"/>
  <c r="K22" i="15"/>
  <c r="K21"/>
  <c r="K11"/>
  <c r="K12"/>
  <c r="K13"/>
  <c r="K14"/>
  <c r="K15"/>
  <c r="K16"/>
  <c r="K17"/>
  <c r="K18"/>
  <c r="K19"/>
  <c r="K20"/>
  <c r="M11"/>
  <c r="M12"/>
  <c r="M13"/>
  <c r="M14"/>
  <c r="M15"/>
  <c r="M16"/>
  <c r="M17"/>
  <c r="M18"/>
  <c r="M19"/>
  <c r="M20"/>
  <c r="M21"/>
  <c r="M22"/>
  <c r="M31"/>
  <c r="P50" i="31" s="1"/>
  <c r="P51"/>
  <c r="O11" i="15"/>
  <c r="O12"/>
  <c r="O13"/>
  <c r="O14"/>
  <c r="O15"/>
  <c r="O16"/>
  <c r="O17"/>
  <c r="O18"/>
  <c r="O19"/>
  <c r="O21"/>
  <c r="O22"/>
  <c r="U11"/>
  <c r="U12"/>
  <c r="U13"/>
  <c r="U14"/>
  <c r="U31" s="1"/>
  <c r="P53" i="31" s="1"/>
  <c r="S53" s="1"/>
  <c r="AI12" i="33" s="1"/>
  <c r="U15" i="15"/>
  <c r="U16"/>
  <c r="U17"/>
  <c r="U18"/>
  <c r="U19"/>
  <c r="U20"/>
  <c r="U21"/>
  <c r="U22"/>
  <c r="P54" i="31"/>
  <c r="P55"/>
  <c r="P56"/>
  <c r="AC15" i="33" s="1"/>
  <c r="P57" i="31"/>
  <c r="AC16" i="33" s="1"/>
  <c r="P58" i="31"/>
  <c r="P59"/>
  <c r="Q11" i="15"/>
  <c r="Q12"/>
  <c r="Q13"/>
  <c r="Q14"/>
  <c r="Q15"/>
  <c r="Q16"/>
  <c r="Q17"/>
  <c r="Q18"/>
  <c r="Q19"/>
  <c r="Q20"/>
  <c r="Q21"/>
  <c r="Q22"/>
  <c r="Q31"/>
  <c r="P60" i="31" s="1"/>
  <c r="AC19" i="33" s="1"/>
  <c r="P61" i="31"/>
  <c r="AC20" i="33" s="1"/>
  <c r="P63" i="31"/>
  <c r="P64"/>
  <c r="S64" s="1"/>
  <c r="E55"/>
  <c r="E14" i="33" s="1"/>
  <c r="N6" i="17"/>
  <c r="N7"/>
  <c r="N8"/>
  <c r="N9"/>
  <c r="N10"/>
  <c r="N11"/>
  <c r="N12"/>
  <c r="N13"/>
  <c r="N14"/>
  <c r="N15"/>
  <c r="N16"/>
  <c r="N17"/>
  <c r="N18"/>
  <c r="N19"/>
  <c r="N20" s="1"/>
  <c r="Z19" i="39"/>
  <c r="AH21" i="41"/>
  <c r="B1"/>
  <c r="E33" s="1"/>
  <c r="W20" i="15"/>
  <c r="W21"/>
  <c r="M37" i="17"/>
  <c r="W22" i="15"/>
  <c r="V89" i="31" s="1"/>
  <c r="Z75" i="33"/>
  <c r="F65" s="1"/>
  <c r="AC68" i="32"/>
  <c r="AC10" i="33"/>
  <c r="AC13"/>
  <c r="AC14"/>
  <c r="AC17"/>
  <c r="AC18"/>
  <c r="AC23"/>
  <c r="AC24"/>
  <c r="P66" i="31"/>
  <c r="AC29" i="33" s="1"/>
  <c r="W36"/>
  <c r="AC36" s="1"/>
  <c r="AI36" s="1"/>
  <c r="AC37"/>
  <c r="AI37" s="1"/>
  <c r="AG3"/>
  <c r="AA59"/>
  <c r="D59"/>
  <c r="E13"/>
  <c r="A16" i="7"/>
  <c r="G7" i="15"/>
  <c r="X79"/>
  <c r="W19"/>
  <c r="W18"/>
  <c r="W17"/>
  <c r="W16"/>
  <c r="W15"/>
  <c r="W14"/>
  <c r="W13"/>
  <c r="W12"/>
  <c r="W11"/>
  <c r="B25" i="7"/>
  <c r="R98" i="31"/>
  <c r="R97"/>
  <c r="R96"/>
  <c r="U79" i="15"/>
  <c r="S61" i="31"/>
  <c r="AI20" i="33" s="1"/>
  <c r="W20"/>
  <c r="E61" i="31"/>
  <c r="E20" i="33" s="1"/>
  <c r="D20"/>
  <c r="F24" i="32"/>
  <c r="N42" i="31"/>
  <c r="V87"/>
  <c r="V88"/>
  <c r="M54" i="32"/>
  <c r="Z74" i="33"/>
  <c r="Z73"/>
  <c r="B19" i="7"/>
  <c r="B1" i="40"/>
  <c r="C1"/>
  <c r="AI6" s="1"/>
  <c r="D1"/>
  <c r="J88"/>
  <c r="I88"/>
  <c r="I60"/>
  <c r="AE50"/>
  <c r="A6" i="7"/>
  <c r="G50" i="40" s="1"/>
  <c r="AL37"/>
  <c r="AJ37"/>
  <c r="AH37"/>
  <c r="AF37"/>
  <c r="AD37"/>
  <c r="AB37"/>
  <c r="Z37"/>
  <c r="X37"/>
  <c r="V37"/>
  <c r="T37"/>
  <c r="R37"/>
  <c r="AG6"/>
  <c r="AE6"/>
  <c r="N27" i="17"/>
  <c r="P42" i="31"/>
  <c r="S51"/>
  <c r="AI10" i="33" s="1"/>
  <c r="S54" i="31"/>
  <c r="S55"/>
  <c r="S56"/>
  <c r="S57"/>
  <c r="AI16" i="33" s="1"/>
  <c r="S58" i="31"/>
  <c r="S59"/>
  <c r="S63"/>
  <c r="V90"/>
  <c r="BR14" i="40" s="1"/>
  <c r="AJ33" i="41"/>
  <c r="AH33"/>
  <c r="D33"/>
  <c r="AJ29"/>
  <c r="AH29"/>
  <c r="D29"/>
  <c r="AJ25"/>
  <c r="AH25"/>
  <c r="D25"/>
  <c r="P21"/>
  <c r="N21"/>
  <c r="AH17"/>
  <c r="E17"/>
  <c r="D17"/>
  <c r="AH13"/>
  <c r="E13"/>
  <c r="D13"/>
  <c r="BL71" i="39"/>
  <c r="X77"/>
  <c r="BL69"/>
  <c r="AI25" i="33"/>
  <c r="AI13"/>
  <c r="AI14"/>
  <c r="AI15"/>
  <c r="AI17"/>
  <c r="AI18"/>
  <c r="BL60" i="39"/>
  <c r="F11"/>
  <c r="AJ31"/>
  <c r="AH31"/>
  <c r="F31"/>
  <c r="D31"/>
  <c r="AJ27"/>
  <c r="AH27"/>
  <c r="H27"/>
  <c r="F27"/>
  <c r="D27"/>
  <c r="AL23"/>
  <c r="AJ23"/>
  <c r="AH23"/>
  <c r="F23"/>
  <c r="D23"/>
  <c r="P19"/>
  <c r="O19"/>
  <c r="AX16"/>
  <c r="AV16"/>
  <c r="AT16"/>
  <c r="H15"/>
  <c r="F15"/>
  <c r="D15"/>
  <c r="AP11"/>
  <c r="AN11"/>
  <c r="AL11"/>
  <c r="H11"/>
  <c r="D11"/>
  <c r="V60" i="40"/>
  <c r="X60"/>
  <c r="Z60"/>
  <c r="AB60"/>
  <c r="AD60"/>
  <c r="AF60"/>
  <c r="AH60"/>
  <c r="AJ60"/>
  <c r="AT45" i="39"/>
  <c r="AZ45"/>
  <c r="AN45"/>
  <c r="BJ41"/>
  <c r="BE41"/>
  <c r="AX41"/>
  <c r="BX33" i="40"/>
  <c r="BX35" s="1"/>
  <c r="U40" s="1"/>
  <c r="BJ68" i="41"/>
  <c r="BJ65"/>
  <c r="BJ59"/>
  <c r="H35" i="39"/>
  <c r="F35"/>
  <c r="D35"/>
  <c r="AO17" i="41"/>
  <c r="AQ17"/>
  <c r="AS17"/>
  <c r="AU17"/>
  <c r="AW17"/>
  <c r="AY17"/>
  <c r="BA17"/>
  <c r="BC17"/>
  <c r="BE17"/>
  <c r="BG17"/>
  <c r="BJ53"/>
  <c r="AO17" i="40"/>
  <c r="V22"/>
  <c r="BK22"/>
  <c r="V27"/>
  <c r="AU37"/>
  <c r="AW37"/>
  <c r="AY37"/>
  <c r="BA37"/>
  <c r="BC37"/>
  <c r="BE37"/>
  <c r="BG37"/>
  <c r="BI37"/>
  <c r="BK37"/>
  <c r="BX40"/>
  <c r="BX42" s="1"/>
  <c r="BM43"/>
  <c r="BQ62" i="39"/>
  <c r="AI52" i="33"/>
  <c r="B23" i="35"/>
  <c r="AC33" i="33"/>
  <c r="W38"/>
  <c r="W37"/>
  <c r="G63" i="32"/>
  <c r="G62"/>
  <c r="G61"/>
  <c r="D90" i="31"/>
  <c r="W10" i="33"/>
  <c r="W13"/>
  <c r="W14"/>
  <c r="W16"/>
  <c r="W17"/>
  <c r="W18"/>
  <c r="D33"/>
  <c r="E63" i="31"/>
  <c r="E23" i="33" s="1"/>
  <c r="M53" i="32"/>
  <c r="C125" i="15"/>
  <c r="E24" i="33"/>
  <c r="E21"/>
  <c r="D21"/>
  <c r="E19"/>
  <c r="D19"/>
  <c r="E18"/>
  <c r="D18"/>
  <c r="E17"/>
  <c r="D17"/>
  <c r="E16"/>
  <c r="D16"/>
  <c r="E15"/>
  <c r="D15"/>
  <c r="D14"/>
  <c r="D13"/>
  <c r="E12"/>
  <c r="D12"/>
  <c r="E11"/>
  <c r="D11"/>
  <c r="E10"/>
  <c r="D10"/>
  <c r="E9"/>
  <c r="D9"/>
  <c r="E8"/>
  <c r="D8"/>
  <c r="D29"/>
  <c r="Y22" i="32"/>
  <c r="V22"/>
  <c r="C12"/>
  <c r="V12"/>
  <c r="V11"/>
  <c r="C11"/>
  <c r="N14"/>
  <c r="Y14"/>
  <c r="AE22"/>
  <c r="AJ22" s="1"/>
  <c r="AE23" s="1"/>
  <c r="AJ23" s="1"/>
  <c r="AE24" s="1"/>
  <c r="AJ24" s="1"/>
  <c r="AE25" s="1"/>
  <c r="AJ25" s="1"/>
  <c r="AJ14"/>
  <c r="C52" i="33"/>
  <c r="V59"/>
  <c r="Z71"/>
  <c r="N38" i="17"/>
  <c r="N42"/>
  <c r="N44"/>
  <c r="N46"/>
  <c r="H9" i="31"/>
  <c r="E20"/>
  <c r="P24"/>
  <c r="P25"/>
  <c r="P26"/>
  <c r="P38"/>
  <c r="E43"/>
  <c r="D86"/>
  <c r="D87"/>
  <c r="D88"/>
  <c r="D89"/>
  <c r="F100"/>
  <c r="U4" i="15"/>
  <c r="C11"/>
  <c r="C12"/>
  <c r="C13"/>
  <c r="C14" s="1"/>
  <c r="C15" s="1"/>
  <c r="C16" s="1"/>
  <c r="C17" s="1"/>
  <c r="C18" s="1"/>
  <c r="C19" s="1"/>
  <c r="C20" s="1"/>
  <c r="C21" s="1"/>
  <c r="C22" s="1"/>
  <c r="E58"/>
  <c r="P101"/>
  <c r="Q101"/>
  <c r="B3" i="17"/>
  <c r="B5"/>
  <c r="C5" s="1"/>
  <c r="D5" s="1"/>
  <c r="E5" s="1"/>
  <c r="F5" s="1"/>
  <c r="G5" s="1"/>
  <c r="H5" s="1"/>
  <c r="I5" s="1"/>
  <c r="J5" s="1"/>
  <c r="K5" s="1"/>
  <c r="L5" s="1"/>
  <c r="M5" s="1"/>
  <c r="N21"/>
  <c r="N22"/>
  <c r="N23"/>
  <c r="N24"/>
  <c r="N25"/>
  <c r="N26"/>
  <c r="N28"/>
  <c r="N29"/>
  <c r="N31"/>
  <c r="N32"/>
  <c r="N33"/>
  <c r="N34"/>
  <c r="N35"/>
  <c r="N36"/>
  <c r="N37"/>
  <c r="B39"/>
  <c r="B40" s="1"/>
  <c r="C39"/>
  <c r="D39"/>
  <c r="E39"/>
  <c r="F39"/>
  <c r="F40" s="1"/>
  <c r="G39"/>
  <c r="H39"/>
  <c r="I39"/>
  <c r="I40" s="1"/>
  <c r="J39"/>
  <c r="J40" s="1"/>
  <c r="K39"/>
  <c r="L39"/>
  <c r="M39"/>
  <c r="N41"/>
  <c r="W4" i="15"/>
  <c r="A5" i="7"/>
  <c r="G7" i="31"/>
  <c r="A7" i="7"/>
  <c r="G97" i="31"/>
  <c r="B17" i="7"/>
  <c r="E11" i="31"/>
  <c r="A18" i="7"/>
  <c r="B18"/>
  <c r="A19"/>
  <c r="A20"/>
  <c r="A21"/>
  <c r="A22"/>
  <c r="C3" i="31" s="1"/>
  <c r="A27" i="7"/>
  <c r="A28"/>
  <c r="A29"/>
  <c r="N30" i="17"/>
  <c r="N59" i="15"/>
  <c r="M58"/>
  <c r="D40" i="17"/>
  <c r="H40"/>
  <c r="L40"/>
  <c r="M40"/>
  <c r="E57" i="15"/>
  <c r="H3" i="17"/>
  <c r="E40"/>
  <c r="F99" i="31"/>
  <c r="M75"/>
  <c r="O75" s="1"/>
  <c r="F96"/>
  <c r="G6" i="15"/>
  <c r="J86" i="31"/>
  <c r="K87"/>
  <c r="G8"/>
  <c r="K88"/>
  <c r="K89"/>
  <c r="AS73" i="39"/>
  <c r="AK6" i="40"/>
  <c r="AS69" i="39"/>
  <c r="K88" i="40"/>
  <c r="D22" i="41"/>
  <c r="G61" i="33"/>
  <c r="S67" i="31" l="1"/>
  <c r="AI29" i="33" s="1"/>
  <c r="X71" i="39" s="1"/>
  <c r="O31" i="15"/>
  <c r="P52" i="31" s="1"/>
  <c r="K31" i="15"/>
  <c r="P49" i="31" s="1"/>
  <c r="S49" s="1"/>
  <c r="AI8" i="33" s="1"/>
  <c r="AC44" s="1"/>
  <c r="I31" i="15"/>
  <c r="S29" i="31" s="1"/>
  <c r="V22" s="1"/>
  <c r="T31" i="15"/>
  <c r="S28" i="31" s="1"/>
  <c r="W54" i="32" s="1"/>
  <c r="W31" i="15"/>
  <c r="W15" i="33"/>
  <c r="G31" i="15"/>
  <c r="S30" i="31" s="1"/>
  <c r="W62" i="32" s="1"/>
  <c r="S21" i="31"/>
  <c r="W48" i="32" s="1"/>
  <c r="BL63" i="39" s="1"/>
  <c r="S31" i="15"/>
  <c r="E1" i="40"/>
  <c r="L88"/>
  <c r="W8" i="33"/>
  <c r="AC8"/>
  <c r="P65" i="31"/>
  <c r="E16" i="15"/>
  <c r="G40" i="17"/>
  <c r="M79" i="31"/>
  <c r="O79" s="1"/>
  <c r="T78" s="1"/>
  <c r="D19" i="39"/>
  <c r="H22" i="41"/>
  <c r="M81" i="31"/>
  <c r="O81" s="1"/>
  <c r="T80" s="1"/>
  <c r="H19" i="39"/>
  <c r="M77" i="31"/>
  <c r="O77" s="1"/>
  <c r="T76" s="1"/>
  <c r="AC21" i="33"/>
  <c r="W21"/>
  <c r="S62" i="31"/>
  <c r="AI21" i="33" s="1"/>
  <c r="AI33"/>
  <c r="K40" i="17"/>
  <c r="E20" i="15"/>
  <c r="N39" i="17"/>
  <c r="V46" i="31"/>
  <c r="AN40" i="40"/>
  <c r="AU40"/>
  <c r="W19" i="33"/>
  <c r="S60" i="31"/>
  <c r="AI19" i="33" s="1"/>
  <c r="AC9"/>
  <c r="S50" i="31"/>
  <c r="AI9" i="33" s="1"/>
  <c r="W9"/>
  <c r="O40" i="40"/>
  <c r="V86" i="31"/>
  <c r="E31" i="15"/>
  <c r="V17" i="40"/>
  <c r="AC12" i="33"/>
  <c r="W12"/>
  <c r="C40" i="17"/>
  <c r="N40" s="1"/>
  <c r="E12" i="15"/>
  <c r="AC65" i="32"/>
  <c r="C1" i="41"/>
  <c r="D1" i="39"/>
  <c r="AL31"/>
  <c r="AJ13" i="41"/>
  <c r="AJ17"/>
  <c r="E25"/>
  <c r="E29"/>
  <c r="H23" i="39"/>
  <c r="AL27"/>
  <c r="AC57" i="32" l="1"/>
  <c r="S52" i="31"/>
  <c r="AI11" i="33" s="1"/>
  <c r="AI22" s="1"/>
  <c r="W11"/>
  <c r="AC11"/>
  <c r="T81" i="31"/>
  <c r="W56" i="32"/>
  <c r="AC28" i="33"/>
  <c r="S14" i="31"/>
  <c r="T34" i="15"/>
  <c r="S65" i="31"/>
  <c r="S68" s="1"/>
  <c r="V68" s="1"/>
  <c r="P68"/>
  <c r="AM6" i="40"/>
  <c r="M88"/>
  <c r="F1"/>
  <c r="AL33" i="41"/>
  <c r="AL29"/>
  <c r="AL13"/>
  <c r="D1"/>
  <c r="F33"/>
  <c r="F17"/>
  <c r="F29"/>
  <c r="F25"/>
  <c r="F13"/>
  <c r="AL25"/>
  <c r="AL17"/>
  <c r="Q19" i="39"/>
  <c r="AR11"/>
  <c r="E1"/>
  <c r="J31"/>
  <c r="AN27"/>
  <c r="J23"/>
  <c r="AZ16"/>
  <c r="J27"/>
  <c r="AN23"/>
  <c r="J15"/>
  <c r="J11"/>
  <c r="AN31"/>
  <c r="J35"/>
  <c r="V91" i="31"/>
  <c r="AI49" i="33"/>
  <c r="AC77" l="1"/>
  <c r="AP77" s="1"/>
  <c r="AI28"/>
  <c r="AC30"/>
  <c r="G1" i="40"/>
  <c r="AO6"/>
  <c r="N88"/>
  <c r="F1" i="39"/>
  <c r="L27"/>
  <c r="AP23"/>
  <c r="L15"/>
  <c r="L11"/>
  <c r="R19"/>
  <c r="AT11"/>
  <c r="AP31"/>
  <c r="L35"/>
  <c r="AP27"/>
  <c r="L23"/>
  <c r="L31"/>
  <c r="BB16"/>
  <c r="AC42" i="31"/>
  <c r="AC43"/>
  <c r="W43" i="32"/>
  <c r="AC51" s="1"/>
  <c r="AC59" s="1"/>
  <c r="AI66" s="1"/>
  <c r="V21" i="31"/>
  <c r="V32" s="1"/>
  <c r="V36" s="1"/>
  <c r="V47" s="1"/>
  <c r="AC44"/>
  <c r="V14"/>
  <c r="AC45"/>
  <c r="E1" i="41"/>
  <c r="AN17"/>
  <c r="AN33"/>
  <c r="H25"/>
  <c r="H13"/>
  <c r="R21"/>
  <c r="AN29"/>
  <c r="AN25"/>
  <c r="H33"/>
  <c r="H29"/>
  <c r="AN13"/>
  <c r="H17"/>
  <c r="BV20" i="40"/>
  <c r="D61" i="33"/>
  <c r="AI30" l="1"/>
  <c r="AI42" s="1"/>
  <c r="V69" i="39"/>
  <c r="P69"/>
  <c r="T69"/>
  <c r="X69"/>
  <c r="N69"/>
  <c r="R69"/>
  <c r="BL75"/>
  <c r="BH65"/>
  <c r="BJ65"/>
  <c r="BB65"/>
  <c r="BL65"/>
  <c r="BD65"/>
  <c r="BF65"/>
  <c r="AI73" i="32"/>
  <c r="BV23" i="40"/>
  <c r="AI27"/>
  <c r="BF88" s="1"/>
  <c r="AM27"/>
  <c r="BJ88" s="1"/>
  <c r="BJ71" i="41"/>
  <c r="BD71"/>
  <c r="BH71"/>
  <c r="BF71"/>
  <c r="AO27" i="40"/>
  <c r="BL88" s="1"/>
  <c r="AK27"/>
  <c r="BH88" s="1"/>
  <c r="T21" i="41"/>
  <c r="AP17"/>
  <c r="AP25"/>
  <c r="J25"/>
  <c r="J13"/>
  <c r="F1"/>
  <c r="AP29"/>
  <c r="J33"/>
  <c r="J29"/>
  <c r="AP13"/>
  <c r="AP33"/>
  <c r="J17"/>
  <c r="BL57" i="39"/>
  <c r="BD57"/>
  <c r="BF57"/>
  <c r="V69" i="31"/>
  <c r="V70" s="1"/>
  <c r="BH57" i="39"/>
  <c r="BJ57"/>
  <c r="BB57"/>
  <c r="AR31"/>
  <c r="N35"/>
  <c r="N27"/>
  <c r="AR23"/>
  <c r="N15"/>
  <c r="N11"/>
  <c r="G1"/>
  <c r="N31"/>
  <c r="AR27"/>
  <c r="N23"/>
  <c r="BD16"/>
  <c r="AV11"/>
  <c r="AS75"/>
  <c r="BL73"/>
  <c r="O88" i="40"/>
  <c r="H1"/>
  <c r="AQ6"/>
  <c r="X75" i="39"/>
  <c r="BL81" l="1"/>
  <c r="AV88" i="40" s="1"/>
  <c r="BB79" i="39"/>
  <c r="BB47" i="41"/>
  <c r="AZ47"/>
  <c r="BF79" i="39"/>
  <c r="BF47" i="41"/>
  <c r="BD79" i="39"/>
  <c r="BJ79"/>
  <c r="BH79"/>
  <c r="BL79"/>
  <c r="BD47" i="41"/>
  <c r="BJ47"/>
  <c r="BH47"/>
  <c r="AS6" i="40"/>
  <c r="P88"/>
  <c r="I1"/>
  <c r="BJ44" i="41"/>
  <c r="BD44"/>
  <c r="BH44"/>
  <c r="BB44"/>
  <c r="BF44"/>
  <c r="AI44" i="33"/>
  <c r="AZ44" i="41"/>
  <c r="P31" i="39"/>
  <c r="AT27"/>
  <c r="P23"/>
  <c r="BF16"/>
  <c r="P35"/>
  <c r="H1"/>
  <c r="AX11"/>
  <c r="P27"/>
  <c r="P15"/>
  <c r="S19"/>
  <c r="P11"/>
  <c r="AT23"/>
  <c r="BJ77" i="41"/>
  <c r="BI27" i="40"/>
  <c r="BD77" i="41"/>
  <c r="BG27" i="40"/>
  <c r="BH77" i="41"/>
  <c r="BK27" i="40"/>
  <c r="BF77" i="41"/>
  <c r="BE27" i="40"/>
  <c r="AR29" i="41"/>
  <c r="AR13"/>
  <c r="AR25"/>
  <c r="L33"/>
  <c r="L17"/>
  <c r="L29"/>
  <c r="G1"/>
  <c r="AR17"/>
  <c r="L25"/>
  <c r="AR33"/>
  <c r="L13"/>
  <c r="E79" i="31"/>
  <c r="G79" s="1"/>
  <c r="K78" s="1"/>
  <c r="E81"/>
  <c r="G81" s="1"/>
  <c r="K80" s="1"/>
  <c r="E77"/>
  <c r="G77" s="1"/>
  <c r="K76" s="1"/>
  <c r="E75"/>
  <c r="G75" s="1"/>
  <c r="N33" i="41" l="1"/>
  <c r="AT17"/>
  <c r="H1"/>
  <c r="AT25"/>
  <c r="V21"/>
  <c r="N13"/>
  <c r="N25"/>
  <c r="AT29"/>
  <c r="N29"/>
  <c r="AT13"/>
  <c r="N17"/>
  <c r="AZ11" i="39"/>
  <c r="I1"/>
  <c r="R31"/>
  <c r="AV27"/>
  <c r="R23"/>
  <c r="BH16"/>
  <c r="R27"/>
  <c r="AV23"/>
  <c r="T19"/>
  <c r="R15"/>
  <c r="R11"/>
  <c r="R35"/>
  <c r="BB50" i="41"/>
  <c r="BH50"/>
  <c r="BF50"/>
  <c r="BD81" i="39"/>
  <c r="AN88" i="40" s="1"/>
  <c r="BJ81" i="39"/>
  <c r="AT88" i="40" s="1"/>
  <c r="BB81" i="39"/>
  <c r="AL88" i="40" s="1"/>
  <c r="AP46" i="33"/>
  <c r="AZ50" i="41"/>
  <c r="AP44" i="33"/>
  <c r="BH81" i="39"/>
  <c r="AR88" i="40" s="1"/>
  <c r="BD50" i="41"/>
  <c r="BJ50"/>
  <c r="BF81" i="39"/>
  <c r="AP88" i="40" s="1"/>
  <c r="AI45" i="33"/>
  <c r="J1" i="40"/>
  <c r="AU6"/>
  <c r="Q88"/>
  <c r="K81" i="31"/>
  <c r="V71" s="1"/>
  <c r="J1" i="39" l="1"/>
  <c r="AX23"/>
  <c r="U19"/>
  <c r="T15"/>
  <c r="T11"/>
  <c r="BB11"/>
  <c r="T35"/>
  <c r="AX27"/>
  <c r="T23"/>
  <c r="T31"/>
  <c r="BJ16"/>
  <c r="V82" i="31"/>
  <c r="T82" s="1"/>
  <c r="S82"/>
  <c r="I1" i="41"/>
  <c r="AV29"/>
  <c r="P17"/>
  <c r="AV25"/>
  <c r="P33"/>
  <c r="AV17"/>
  <c r="P29"/>
  <c r="X21"/>
  <c r="P25"/>
  <c r="P13"/>
  <c r="AV13"/>
  <c r="AI46" i="33"/>
  <c r="BR8" i="40"/>
  <c r="AI47" i="33"/>
  <c r="AI51" s="1"/>
  <c r="AI53" s="1"/>
  <c r="R88" i="40"/>
  <c r="K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AW6"/>
  <c r="P37" l="1"/>
  <c r="AC17"/>
  <c r="N22"/>
  <c r="BG22"/>
  <c r="BC43"/>
  <c r="BK43"/>
  <c r="L22"/>
  <c r="BE22"/>
  <c r="R27"/>
  <c r="BD43"/>
  <c r="BL43"/>
  <c r="J22"/>
  <c r="BC22"/>
  <c r="T27"/>
  <c r="BA43"/>
  <c r="BI43"/>
  <c r="AM17"/>
  <c r="BA22"/>
  <c r="N27"/>
  <c r="BB43"/>
  <c r="BJ43"/>
  <c r="N37"/>
  <c r="P17"/>
  <c r="AY22"/>
  <c r="AY43"/>
  <c r="AI17"/>
  <c r="J27"/>
  <c r="BH43"/>
  <c r="L37"/>
  <c r="R22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AE17"/>
  <c r="BI22"/>
  <c r="BF43"/>
  <c r="AK17"/>
  <c r="P27"/>
  <c r="BG43"/>
  <c r="J17"/>
  <c r="T22"/>
  <c r="AZ43"/>
  <c r="AG17"/>
  <c r="L27"/>
  <c r="BE43"/>
  <c r="P22"/>
  <c r="T17"/>
  <c r="R17"/>
  <c r="L17"/>
  <c r="N17"/>
  <c r="AG27"/>
  <c r="BD88" s="1"/>
  <c r="AE27"/>
  <c r="BB88" s="1"/>
  <c r="AC27"/>
  <c r="AZ88" s="1"/>
  <c r="AY27"/>
  <c r="BC27"/>
  <c r="BA27"/>
  <c r="R12"/>
  <c r="T12"/>
  <c r="N12"/>
  <c r="P12"/>
  <c r="L12"/>
  <c r="V12"/>
  <c r="J12"/>
  <c r="AX29" i="41"/>
  <c r="R17"/>
  <c r="R33"/>
  <c r="AX17"/>
  <c r="J1"/>
  <c r="AX25"/>
  <c r="R13"/>
  <c r="R29"/>
  <c r="AX13"/>
  <c r="Z21"/>
  <c r="R25"/>
  <c r="T27" i="39"/>
  <c r="V35"/>
  <c r="AZ23"/>
  <c r="V19"/>
  <c r="V15"/>
  <c r="V11"/>
  <c r="K1"/>
  <c r="V31"/>
  <c r="AZ27"/>
  <c r="V23"/>
  <c r="BL16"/>
  <c r="BD11"/>
  <c r="AP53" i="33"/>
  <c r="Y53"/>
  <c r="U82" i="31"/>
  <c r="V83" s="1"/>
  <c r="BV8" i="40" l="1"/>
  <c r="V85" i="31"/>
  <c r="V92" s="1"/>
  <c r="R92" s="1"/>
  <c r="X31" i="39"/>
  <c r="BB27"/>
  <c r="X23"/>
  <c r="V27"/>
  <c r="X35"/>
  <c r="L1"/>
  <c r="BF11"/>
  <c r="X15"/>
  <c r="X11"/>
  <c r="BB23"/>
  <c r="T25" i="41"/>
  <c r="AZ13"/>
  <c r="AZ29"/>
  <c r="T17"/>
  <c r="AZ25"/>
  <c r="K1"/>
  <c r="AZ17"/>
  <c r="AB21"/>
  <c r="T33"/>
  <c r="T29"/>
  <c r="T13"/>
  <c r="AC12" i="40" l="1"/>
  <c r="AM12"/>
  <c r="AO12"/>
  <c r="AK12"/>
  <c r="AG12"/>
  <c r="AI12"/>
  <c r="AE12"/>
  <c r="BR11"/>
  <c r="BB29" i="41"/>
  <c r="V13"/>
  <c r="L1"/>
  <c r="V33"/>
  <c r="BB13"/>
  <c r="V17"/>
  <c r="V25"/>
  <c r="BB25"/>
  <c r="V29"/>
  <c r="BI11" i="39"/>
  <c r="M1"/>
  <c r="Z31"/>
  <c r="BD27"/>
  <c r="Z23"/>
  <c r="BD23"/>
  <c r="Z15"/>
  <c r="Z11"/>
  <c r="Z35"/>
  <c r="X27"/>
  <c r="N1" l="1"/>
  <c r="BF23"/>
  <c r="AB15"/>
  <c r="AB11"/>
  <c r="Z27"/>
  <c r="AB35"/>
  <c r="BK11"/>
  <c r="BF27"/>
  <c r="AB23"/>
  <c r="AB31"/>
  <c r="M1" i="41"/>
  <c r="X33"/>
  <c r="BD13"/>
  <c r="X17"/>
  <c r="BD25"/>
  <c r="X25"/>
  <c r="BD29"/>
  <c r="X29"/>
  <c r="X13"/>
  <c r="BR20" i="40"/>
  <c r="BK12"/>
  <c r="BG12"/>
  <c r="BI12"/>
  <c r="BE12"/>
  <c r="BA12"/>
  <c r="BC12"/>
  <c r="AY12"/>
  <c r="BF29" i="41" l="1"/>
  <c r="Z13"/>
  <c r="Z33"/>
  <c r="BF13"/>
  <c r="N1"/>
  <c r="Z17"/>
  <c r="Z25"/>
  <c r="BF25"/>
  <c r="Z29"/>
  <c r="AB27" i="39"/>
  <c r="AD35"/>
  <c r="BH23"/>
  <c r="AD15"/>
  <c r="AD11"/>
  <c r="O1"/>
  <c r="BH27"/>
  <c r="AD23"/>
  <c r="BH56" i="41"/>
  <c r="BF56"/>
  <c r="AY17" i="40"/>
  <c r="BJ56" i="41"/>
  <c r="BI17" i="40"/>
  <c r="BK17"/>
  <c r="BE17"/>
  <c r="BA17"/>
  <c r="BR26"/>
  <c r="BG17"/>
  <c r="BD56" i="41"/>
  <c r="BC17" i="40"/>
  <c r="AB17" i="41" l="1"/>
  <c r="BH25"/>
  <c r="AB25"/>
  <c r="AB29"/>
  <c r="O1"/>
  <c r="AB13"/>
  <c r="BH13"/>
  <c r="BH29"/>
  <c r="AB33"/>
  <c r="AI22" i="40"/>
  <c r="AC22"/>
  <c r="AE22"/>
  <c r="BD62" i="41"/>
  <c r="AO22" i="40"/>
  <c r="BF62" i="41"/>
  <c r="AK22" i="40"/>
  <c r="BJ62" i="41"/>
  <c r="AG22" i="40"/>
  <c r="BH62" i="41"/>
  <c r="AM22" i="40"/>
  <c r="BR29"/>
  <c r="BV26"/>
  <c r="BJ27" i="39"/>
  <c r="AD27"/>
  <c r="AF35"/>
  <c r="P1"/>
  <c r="BJ23"/>
  <c r="AF11"/>
  <c r="BJ29" i="41" l="1"/>
  <c r="P1"/>
  <c r="AD33"/>
  <c r="AD13"/>
  <c r="BJ25"/>
  <c r="AD29"/>
  <c r="BJ13"/>
  <c r="AD25"/>
  <c r="AK32" i="40"/>
  <c r="AI32"/>
  <c r="AG32"/>
  <c r="AE32"/>
  <c r="K45" i="39"/>
  <c r="AO32" i="40"/>
  <c r="AC32"/>
  <c r="BJ83" i="41"/>
  <c r="AM32" i="40"/>
  <c r="Q1" i="39"/>
  <c r="BL27"/>
  <c r="BL23"/>
  <c r="AH11"/>
  <c r="AH35"/>
  <c r="P32" i="40"/>
  <c r="V32"/>
  <c r="L32"/>
  <c r="BJ80" i="41"/>
  <c r="R32" i="40"/>
  <c r="R45" i="39"/>
  <c r="T32" i="40"/>
  <c r="X45" i="39"/>
  <c r="N32" i="40"/>
  <c r="J32"/>
  <c r="R1" i="39" l="1"/>
  <c r="AJ35"/>
  <c r="Q1" i="41"/>
  <c r="BL29"/>
  <c r="BL25"/>
  <c r="AF13"/>
  <c r="BL13"/>
  <c r="AL35" i="39" l="1"/>
  <c r="S1"/>
  <c r="R1" i="4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25"/>
  <c r="AN35" i="39" l="1"/>
  <c r="T1"/>
  <c r="AT68" i="41"/>
  <c r="AV65"/>
  <c r="AT53"/>
  <c r="AV68"/>
  <c r="AT65"/>
  <c r="AZ59"/>
  <c r="AX68"/>
  <c r="AZ65"/>
  <c r="AX59"/>
  <c r="BF53"/>
  <c r="AZ68"/>
  <c r="AX65"/>
  <c r="BD59"/>
  <c r="BB68"/>
  <c r="BB59"/>
  <c r="BB65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AZ53"/>
  <c r="BF68"/>
  <c r="BF59"/>
  <c r="BF65"/>
  <c r="AV59"/>
  <c r="AV53"/>
  <c r="BD65"/>
  <c r="BB53"/>
  <c r="BD68"/>
  <c r="BH59"/>
  <c r="BH53"/>
  <c r="BH65"/>
  <c r="AX53"/>
  <c r="BH68"/>
  <c r="AT59"/>
  <c r="BD53"/>
  <c r="AT71"/>
  <c r="AZ71"/>
  <c r="BB71"/>
  <c r="AV71"/>
  <c r="AX71"/>
  <c r="AX47"/>
  <c r="AX44"/>
  <c r="AT47"/>
  <c r="AV44"/>
  <c r="AZ77"/>
  <c r="AT77"/>
  <c r="BB77"/>
  <c r="AV77"/>
  <c r="AX77"/>
  <c r="AT44"/>
  <c r="AV47"/>
  <c r="AT50"/>
  <c r="AV50"/>
  <c r="AX50"/>
  <c r="AZ56"/>
  <c r="AT56"/>
  <c r="AX56"/>
  <c r="BB56"/>
  <c r="AV56"/>
  <c r="AZ62"/>
  <c r="BB62"/>
  <c r="AT62"/>
  <c r="AX62"/>
  <c r="AV62"/>
  <c r="BB83"/>
  <c r="AZ83"/>
  <c r="BF80"/>
  <c r="BB80"/>
  <c r="AZ80"/>
  <c r="AV80"/>
  <c r="AV83"/>
  <c r="BH83"/>
  <c r="BD83"/>
  <c r="AT80"/>
  <c r="BD80"/>
  <c r="BH80"/>
  <c r="AT83"/>
  <c r="AX83"/>
  <c r="BF83"/>
  <c r="AX80"/>
  <c r="U1" i="39" l="1"/>
  <c r="AP35"/>
  <c r="V1" l="1"/>
  <c r="AR35"/>
  <c r="AT35" l="1"/>
  <c r="W1"/>
  <c r="AV35" l="1"/>
  <c r="X1"/>
  <c r="Y1" l="1"/>
  <c r="AX35"/>
  <c r="Z1" l="1"/>
  <c r="AZ35"/>
  <c r="BB35" l="1"/>
  <c r="AC11"/>
  <c r="AA1"/>
  <c r="BD35" l="1"/>
  <c r="AB1"/>
  <c r="AC1" l="1"/>
  <c r="BF35"/>
  <c r="AD1" l="1"/>
  <c r="BH35"/>
  <c r="AK11" l="1"/>
  <c r="BJ35"/>
  <c r="AE1"/>
  <c r="BJ60" l="1"/>
  <c r="BB60"/>
  <c r="AI69"/>
  <c r="R77"/>
  <c r="AQ71"/>
  <c r="BB69"/>
  <c r="P77"/>
  <c r="AO71"/>
  <c r="BH69"/>
  <c r="BD60"/>
  <c r="BL35"/>
  <c r="AK69"/>
  <c r="V77"/>
  <c r="P73"/>
  <c r="BF69"/>
  <c r="T77"/>
  <c r="N73"/>
  <c r="BD69"/>
  <c r="AQ69"/>
  <c r="BH60"/>
  <c r="AZ60"/>
  <c r="AM69"/>
  <c r="BF63"/>
  <c r="AX60"/>
  <c r="BF71"/>
  <c r="AM71"/>
  <c r="V73"/>
  <c r="V71"/>
  <c r="BF60"/>
  <c r="AM73"/>
  <c r="AO69"/>
  <c r="T73"/>
  <c r="BD71"/>
  <c r="N77"/>
  <c r="BH71"/>
  <c r="AK71"/>
  <c r="AX63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B71"/>
  <c r="BJ69"/>
  <c r="R73"/>
  <c r="R71"/>
  <c r="P71"/>
  <c r="AI73"/>
  <c r="BD63"/>
  <c r="AO73"/>
  <c r="AK73"/>
  <c r="BB63"/>
  <c r="AZ63"/>
  <c r="T71"/>
  <c r="BJ71"/>
  <c r="AQ73"/>
  <c r="BJ63"/>
  <c r="BH63"/>
  <c r="BD75"/>
  <c r="BJ75"/>
  <c r="AZ65"/>
  <c r="AI75"/>
  <c r="BH73"/>
  <c r="BF73"/>
  <c r="T75"/>
  <c r="P75"/>
  <c r="BD73"/>
  <c r="BF75"/>
  <c r="AX57"/>
  <c r="BJ73"/>
  <c r="BB73"/>
  <c r="V75"/>
  <c r="AZ57"/>
  <c r="R75"/>
  <c r="BB75"/>
  <c r="AO75"/>
  <c r="AK75"/>
  <c r="AQ75"/>
  <c r="AM75"/>
  <c r="BH75"/>
  <c r="AX65"/>
  <c r="AZ79"/>
  <c r="AV79"/>
  <c r="AX79"/>
  <c r="AV81"/>
  <c r="AX81"/>
  <c r="AZ81"/>
  <c r="AJ88" i="40" s="1"/>
</calcChain>
</file>

<file path=xl/comments1.xml><?xml version="1.0" encoding="utf-8"?>
<comments xmlns="http://schemas.openxmlformats.org/spreadsheetml/2006/main">
  <authors>
    <author>ACODP</author>
    <author>PREDP</author>
    <author>Cyber</author>
  </authors>
  <commentList>
    <comment ref="H5" authorId="0">
      <text>
        <r>
          <rPr>
            <b/>
            <sz val="8"/>
            <color indexed="81"/>
            <rFont val="Tahoma"/>
            <family val="2"/>
          </rPr>
          <t xml:space="preserve">Cyber Group Dangs:
Enter Sort Name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6" authorId="0">
      <text>
        <r>
          <rPr>
            <b/>
            <sz val="8"/>
            <color indexed="81"/>
            <rFont val="Tahoma"/>
            <family val="2"/>
          </rPr>
          <t>Cyber Group Dangs:
Enter Your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Cyber Group Dangs:
Enter Your Father's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8" authorId="1">
      <text>
        <r>
          <rPr>
            <b/>
            <sz val="10"/>
            <color indexed="81"/>
            <rFont val="Tahoma"/>
            <family val="2"/>
          </rPr>
          <t>Cyber Group Dangs:
Enter Your 
Flat/Door/Block No.</t>
        </r>
      </text>
    </comment>
    <comment ref="H9" authorId="1">
      <text>
        <r>
          <rPr>
            <b/>
            <sz val="10"/>
            <color indexed="81"/>
            <rFont val="Tahoma"/>
            <family val="2"/>
          </rPr>
          <t>Cyber Group Dangs:
Enter Your 
Name Of Premises/Building/Village</t>
        </r>
      </text>
    </comment>
    <comment ref="H10" authorId="1">
      <text>
        <r>
          <rPr>
            <b/>
            <sz val="10"/>
            <color indexed="81"/>
            <rFont val="Tahoma"/>
            <family val="2"/>
          </rPr>
          <t>Cyber Group Dangs:
Enter Your 
Road/Street/Post Office</t>
        </r>
      </text>
    </comment>
    <comment ref="H11" authorId="1">
      <text>
        <r>
          <rPr>
            <b/>
            <sz val="10"/>
            <color indexed="81"/>
            <rFont val="Tahoma"/>
            <family val="2"/>
          </rPr>
          <t>Cyber Group Dangs:
Enter Your 
Area / Locality</t>
        </r>
      </text>
    </comment>
    <comment ref="H12" authorId="1">
      <text>
        <r>
          <rPr>
            <b/>
            <sz val="10"/>
            <color indexed="81"/>
            <rFont val="Tahoma"/>
            <family val="2"/>
          </rPr>
          <t>Cyber Group Dangs:
Enter Your 
Town/City/District</t>
        </r>
      </text>
    </comment>
    <comment ref="H13" authorId="1">
      <text>
        <r>
          <rPr>
            <b/>
            <sz val="10"/>
            <color indexed="81"/>
            <rFont val="Tahoma"/>
            <family val="2"/>
          </rPr>
          <t>Cyber Group Dangs:
Enter Your  State</t>
        </r>
      </text>
    </comment>
    <comment ref="H14" authorId="1">
      <text>
        <r>
          <rPr>
            <b/>
            <sz val="10"/>
            <color indexed="81"/>
            <rFont val="Tahoma"/>
            <family val="2"/>
          </rPr>
          <t>Cyber Group Dangs:
Enter Your 
Pin Code No</t>
        </r>
      </text>
    </comment>
    <comment ref="H15" authorId="0">
      <text>
        <r>
          <rPr>
            <b/>
            <sz val="8"/>
            <color indexed="81"/>
            <rFont val="Tahoma"/>
            <family val="2"/>
          </rPr>
          <t>Cyber Group Dangs: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DATE FORMAT 
DD/MM/YYYY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Cyber Group Dangs:
Enter Designation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Cyber Group Dangs:
Enter PAN NO Without Space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9" authorId="0">
      <text>
        <r>
          <rPr>
            <b/>
            <sz val="8"/>
            <color indexed="81"/>
            <rFont val="Tahoma"/>
            <family val="2"/>
          </rPr>
          <t>Cyber Group Dangs:
Enter Male or Female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>Cyber Group Dangs:
Enter TAN No. :
Without Space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 xml:space="preserve">Cyber Group Dangs:
Enter Name of Deptt/Office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 xml:space="preserve">Cyber Group Dangs:
Enter Design. of Drawing Officer 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4" authorId="0">
      <text>
        <r>
          <rPr>
            <b/>
            <sz val="8"/>
            <color indexed="81"/>
            <rFont val="Tahoma"/>
            <family val="2"/>
          </rPr>
          <t xml:space="preserve">Cyber Group Dangs:
Enter Deptt's Name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5" authorId="2">
      <text>
        <r>
          <rPr>
            <b/>
            <sz val="8"/>
            <color indexed="81"/>
            <rFont val="Tahoma"/>
            <family val="2"/>
          </rPr>
          <t xml:space="preserve">Cyber Group Dangs:
Enter Place
</t>
        </r>
      </text>
    </comment>
    <comment ref="H26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Full Name 
</t>
        </r>
      </text>
    </comment>
    <comment ref="H27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Full Name 
</t>
        </r>
      </text>
    </comment>
    <comment ref="H29" authorId="2">
      <text>
        <r>
          <rPr>
            <b/>
            <sz val="8"/>
            <color indexed="81"/>
            <rFont val="Tahoma"/>
            <family val="2"/>
          </rPr>
          <t xml:space="preserve">Cyber Group Dangs:
Enter Your Bank Name for Refend tax Amount
</t>
        </r>
      </text>
    </comment>
    <comment ref="H30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</commentList>
</comments>
</file>

<file path=xl/comments2.xml><?xml version="1.0" encoding="utf-8"?>
<comments xmlns="http://schemas.openxmlformats.org/spreadsheetml/2006/main">
  <authors>
    <author>PREDP</author>
  </authors>
  <commentList>
    <comment ref="R96" authorId="0">
      <text>
        <r>
          <rPr>
            <b/>
            <sz val="10"/>
            <color indexed="81"/>
            <rFont val="Tahoma"/>
            <family val="2"/>
          </rPr>
          <t>Cyber Group Dangs:
Please fill Manually
For Primary Teacher Under Taluka Panchayat</t>
        </r>
      </text>
    </comment>
    <comment ref="R97" authorId="0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  <comment ref="R98" authorId="0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</commentList>
</comments>
</file>

<file path=xl/comments3.xml><?xml version="1.0" encoding="utf-8"?>
<comments xmlns="http://schemas.openxmlformats.org/spreadsheetml/2006/main">
  <authors>
    <author>Kirit Patel</author>
  </authors>
  <commentList>
    <comment ref="K32" authorId="0">
      <text>
        <r>
          <rPr>
            <b/>
            <sz val="10"/>
            <color indexed="81"/>
            <rFont val="Tahoma"/>
            <family val="2"/>
          </rPr>
          <t xml:space="preserve">CYBER GROUP DANGS : 
Please Fill Manually
</t>
        </r>
      </text>
    </comment>
    <comment ref="K33" authorId="0">
      <text>
        <r>
          <rPr>
            <b/>
            <sz val="10"/>
            <color indexed="81"/>
            <rFont val="Tahoma"/>
            <family val="2"/>
          </rPr>
          <t xml:space="preserve">CYBER GROUP DANGS : 
Please Fill Manually
</t>
        </r>
      </text>
    </comment>
    <comment ref="K34" authorId="0">
      <text>
        <r>
          <rPr>
            <b/>
            <sz val="10"/>
            <color indexed="81"/>
            <rFont val="Tahoma"/>
            <family val="2"/>
          </rPr>
          <t xml:space="preserve">CYBER GROUP DANGS : 
Please Fill Manually
</t>
        </r>
      </text>
    </comment>
    <comment ref="K35" authorId="0">
      <text>
        <r>
          <rPr>
            <b/>
            <sz val="10"/>
            <color indexed="81"/>
            <rFont val="Tahoma"/>
            <family val="2"/>
          </rPr>
          <t xml:space="preserve">CYBER GROUP DANGS : 
Please Fill Manually
</t>
        </r>
      </text>
    </comment>
    <comment ref="K36" authorId="0">
      <text>
        <r>
          <rPr>
            <b/>
            <sz val="10"/>
            <color indexed="81"/>
            <rFont val="Tahoma"/>
            <family val="2"/>
          </rPr>
          <t xml:space="preserve">CYBER GROUP DANGS : 
Please Fill Manually
</t>
        </r>
      </text>
    </comment>
  </commentList>
</comments>
</file>

<file path=xl/comments4.xml><?xml version="1.0" encoding="utf-8"?>
<comments xmlns="http://schemas.openxmlformats.org/spreadsheetml/2006/main">
  <authors>
    <author>Virtual PC</author>
  </authors>
  <commentList>
    <comment ref="G61" authorId="0">
      <text>
        <r>
          <rPr>
            <b/>
            <sz val="9"/>
            <color indexed="81"/>
            <rFont val="Tahoma"/>
            <family val="2"/>
          </rPr>
          <t>Cyber Group Dangs :
તમો જો ઓફીસ ૨૦૦૭ અથવા ૨૦૧૦ વાપરતા હો તો મેનુંબાર માં દેખાતા Secirotu Warning - Options માં જઇ 
enable this content પર કલીક કરવું</t>
        </r>
      </text>
    </comment>
  </commentList>
</comments>
</file>

<file path=xl/comments5.xml><?xml version="1.0" encoding="utf-8"?>
<comments xmlns="http://schemas.openxmlformats.org/spreadsheetml/2006/main">
  <authors>
    <author>S. Mahadeven,FCA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</commentList>
</comments>
</file>

<file path=xl/comments6.xml><?xml version="1.0" encoding="utf-8"?>
<comments xmlns="http://schemas.openxmlformats.org/spreadsheetml/2006/main">
  <authors>
    <author>ANIDP</author>
  </authors>
  <commentList>
    <comment ref="BJ50" authorId="0">
      <text>
        <r>
          <rPr>
            <b/>
            <sz val="8"/>
            <color indexed="81"/>
            <rFont val="Tahoma"/>
            <family val="2"/>
          </rPr>
          <t>Cyber Group:
Nearest Multipal of 10 Ruppes</t>
        </r>
      </text>
    </comment>
  </commentList>
</comments>
</file>

<file path=xl/sharedStrings.xml><?xml version="1.0" encoding="utf-8"?>
<sst xmlns="http://schemas.openxmlformats.org/spreadsheetml/2006/main" count="940" uniqueCount="647">
  <si>
    <t>94263 72895</t>
  </si>
  <si>
    <t>Leena Malani</t>
  </si>
  <si>
    <t>ACFPP3047F</t>
  </si>
  <si>
    <t>RAYUBHAI MAHLA</t>
  </si>
  <si>
    <t>Med. claim u/s 80-d [Max. Rs. 15,000/-]</t>
  </si>
  <si>
    <t>DEVENDRABHAI RAYUBHAI MAHLA</t>
  </si>
  <si>
    <t>G_Total</t>
  </si>
  <si>
    <t>Pay DIFF.</t>
  </si>
  <si>
    <t>L.I.C</t>
  </si>
  <si>
    <t>C.T.D / PLI</t>
  </si>
  <si>
    <t>Before preparing Income Tax Calculation Memo, Please fill up first, "First Information" &amp; then "Details Salary" by doing this all forms will be prepared automatically</t>
  </si>
  <si>
    <r>
      <t xml:space="preserve">First make a file by Save As a Employee's Name whose data is you are going to be fill up &amp; then please fill up only those cells whose colour is </t>
    </r>
    <r>
      <rPr>
        <b/>
        <sz val="9"/>
        <color indexed="12"/>
        <rFont val="Bookman Old Style"/>
        <family val="1"/>
      </rPr>
      <t>blue</t>
    </r>
    <r>
      <rPr>
        <b/>
        <sz val="9"/>
        <color indexed="13"/>
        <rFont val="Bookman Old Style"/>
        <family val="1"/>
      </rPr>
      <t xml:space="preserve"> or </t>
    </r>
    <r>
      <rPr>
        <b/>
        <sz val="9"/>
        <color indexed="12"/>
        <rFont val="Bookman Old Style"/>
        <family val="1"/>
      </rPr>
      <t>blue '  0</t>
    </r>
    <r>
      <rPr>
        <b/>
        <sz val="9"/>
        <color indexed="13"/>
        <rFont val="Bookman Old Style"/>
        <family val="1"/>
      </rPr>
      <t xml:space="preserve"> ' in Fist Information &amp; Detail Salary by making different files of employees will be helpful for Form No. 16 &amp; Form No. Naya Saral as future reference.</t>
    </r>
  </si>
  <si>
    <t>Click here for fill up FIRST INFORMATION</t>
  </si>
  <si>
    <t xml:space="preserve"> Proposed Calculation</t>
  </si>
  <si>
    <t>All information only in BLUE colour is necessary to fill up</t>
  </si>
  <si>
    <t>Nandanvan Apartment Part II</t>
  </si>
  <si>
    <t>U/s 80E</t>
  </si>
  <si>
    <t xml:space="preserve"> </t>
  </si>
  <si>
    <t>All information only in blue color is necessary to fill up</t>
  </si>
  <si>
    <t>Honorarium</t>
  </si>
  <si>
    <t>Medical Treatment  Charge</t>
  </si>
  <si>
    <t>Education Loan &amp; It's Interest</t>
  </si>
  <si>
    <t>Tuition Frees [For the purpose of full-time education of any two children of the employee.]</t>
  </si>
  <si>
    <t>Transfer voucher challan Identification No.</t>
  </si>
  <si>
    <r>
      <t>Please fill Manually For Primary Teacher Under Taluka Panchayat</t>
    </r>
    <r>
      <rPr>
        <b/>
        <sz val="11"/>
        <color indexed="12"/>
        <rFont val="Bookman Old Style"/>
        <family val="1"/>
      </rPr>
      <t xml:space="preserve"> only in BLUE colour</t>
    </r>
  </si>
  <si>
    <t>Residential Address :</t>
  </si>
  <si>
    <t>Gross Salary Income (Statement enclose] PAY+DA+D.PAY+HRA+CLA+MA+TA and Other Allowance</t>
  </si>
  <si>
    <t>Less : Deduction Admissible</t>
  </si>
  <si>
    <t>Deduction : Under Chapter VI-A</t>
  </si>
  <si>
    <t>Gross Total Income ( 5 - 7 )</t>
  </si>
  <si>
    <t>Net Taxable Total Income rounded to the nearest Multiple of ten Rupees</t>
  </si>
  <si>
    <t>Income Tax Payable on Total Income Calculation of Income Tax on</t>
  </si>
  <si>
    <t xml:space="preserve">Income Tax up to </t>
  </si>
  <si>
    <t>Surcharge thereon if Total Income is above Rs 10,00,000 [Sr.No. 13]</t>
  </si>
  <si>
    <t>Tax Payable / Refundable [ 16 - 18 ]</t>
  </si>
  <si>
    <t>State Bank of India</t>
  </si>
  <si>
    <t>Ahwa or Gandhingar</t>
  </si>
  <si>
    <t>V.No. Date</t>
  </si>
  <si>
    <r>
      <t xml:space="preserve">Fill up Pa Register </t>
    </r>
    <r>
      <rPr>
        <b/>
        <sz val="12"/>
        <color indexed="10"/>
        <rFont val="Bookman Old Style"/>
        <family val="1"/>
      </rPr>
      <t>Optional</t>
    </r>
  </si>
  <si>
    <t>Click here for Back to Salary Deails</t>
  </si>
  <si>
    <t>U/S 80-D</t>
  </si>
  <si>
    <t>Mediclame Paid by Cheque Only</t>
  </si>
  <si>
    <t>U/S 80-DB</t>
  </si>
  <si>
    <t>Total Tax Payable [ 13+14+15 ]</t>
  </si>
  <si>
    <t xml:space="preserve">Prepared by Cyber Group Dangs </t>
  </si>
  <si>
    <t>H.R.A.</t>
  </si>
  <si>
    <t>Only in blue color is necessary to fillup</t>
  </si>
  <si>
    <t>DANG.ALLO / C.L.A.</t>
  </si>
  <si>
    <t>NPA</t>
  </si>
  <si>
    <t>A / 82</t>
  </si>
  <si>
    <t>Jodhapurgram Road</t>
  </si>
  <si>
    <t>Ambavadi</t>
  </si>
  <si>
    <t>H. R. A.</t>
  </si>
  <si>
    <t>,</t>
  </si>
  <si>
    <t>Total ( a to h )</t>
  </si>
  <si>
    <t>Add: Education Cess 2%  &amp; Secondary / Higheer Education Cess @ 1% on Payable Income Tax Amount</t>
  </si>
  <si>
    <t>U/S 80-DD</t>
  </si>
  <si>
    <t>Medical Treatment Charge</t>
  </si>
  <si>
    <t xml:space="preserve">Medical Treatment of Handicapped Dependents 
</t>
  </si>
  <si>
    <t>Self Assessment Income Tax Calculation Memo for the Accounting Year</t>
  </si>
  <si>
    <t>And Assessment Year</t>
  </si>
  <si>
    <t>STATEMENT SHOWING THE TOTAL SALARY DURING FINANCIAL YEAR</t>
  </si>
  <si>
    <t>Rs. 5,00,000 to Rs. 8,00,000</t>
  </si>
  <si>
    <t>9300-34800(PB2) 4200</t>
  </si>
  <si>
    <t>D.P.PAY / Grade Pay</t>
  </si>
  <si>
    <t xml:space="preserve">GPF DA </t>
  </si>
  <si>
    <r>
      <t xml:space="preserve">If you have taken Loan, Pl. write amount of Interest else write </t>
    </r>
    <r>
      <rPr>
        <b/>
        <sz val="10"/>
        <color indexed="10"/>
        <rFont val="Bookman Old Style"/>
        <family val="1"/>
      </rPr>
      <t>0</t>
    </r>
  </si>
  <si>
    <t>Name     e.g.</t>
  </si>
  <si>
    <t>Full Name     e.g.</t>
  </si>
  <si>
    <t>Father's full Name     e.g.</t>
  </si>
  <si>
    <t>Date of Birth     e.g.</t>
  </si>
  <si>
    <t>Designation     e.g.</t>
  </si>
  <si>
    <t>Name of Deptt/Office     e.g.</t>
  </si>
  <si>
    <t>Design. of Drawing Officer Father Name   e.g.</t>
  </si>
  <si>
    <t xml:space="preserve">    Design. of Drawing Officer     e.g.</t>
  </si>
  <si>
    <t>Deptt's Name     e.g.</t>
  </si>
  <si>
    <t>Place :     e.g.</t>
  </si>
  <si>
    <t>Name of Bank   e.g.</t>
  </si>
  <si>
    <t>Acctt. No.   e.g.</t>
  </si>
  <si>
    <t>Flat/Door/Block No.     e.g.</t>
  </si>
  <si>
    <t>Name Of Premises/Building/Village     e.g.</t>
  </si>
  <si>
    <t>Road/Street/Post Office     e.g.</t>
  </si>
  <si>
    <t>Area /Locality     e.g.</t>
  </si>
  <si>
    <t>Town/City/District     e.g.</t>
  </si>
  <si>
    <t>State     e.g.</t>
  </si>
  <si>
    <t>Pin code     e.g.</t>
  </si>
  <si>
    <t>Pan No.      e.g.</t>
  </si>
  <si>
    <t>TDS Circle:     e.g.</t>
  </si>
  <si>
    <t>TAN No.     e.g.</t>
  </si>
  <si>
    <r>
      <t xml:space="preserve">Click here to  VIEW AND PRINT </t>
    </r>
    <r>
      <rPr>
        <b/>
        <sz val="9"/>
        <color indexed="10"/>
        <rFont val="Arial"/>
        <family val="2"/>
      </rPr>
      <t xml:space="preserve">ITR-2 </t>
    </r>
  </si>
  <si>
    <t>Above Rs. 8,00,000</t>
  </si>
  <si>
    <t>Rs. 1,90,001 to Rs. 5,00,000</t>
  </si>
  <si>
    <t>Other Deduction</t>
  </si>
  <si>
    <t>Page set 8.00 x 13.50 Size ( Portrait ) for Print</t>
  </si>
  <si>
    <t>Page set 8.00 x 13.50 Size ( Landscape ) for Print</t>
  </si>
  <si>
    <t>Rs. 1,90,000</t>
  </si>
  <si>
    <t>Name :</t>
  </si>
  <si>
    <t>Less House rent allowance exempt U/s 10[13A]</t>
  </si>
  <si>
    <t>[a]</t>
  </si>
  <si>
    <t>[b]</t>
  </si>
  <si>
    <t>[c]</t>
  </si>
  <si>
    <t>Nil</t>
  </si>
  <si>
    <t>LIC</t>
  </si>
  <si>
    <t>Name</t>
  </si>
  <si>
    <t>Place :</t>
  </si>
  <si>
    <t>Date :</t>
  </si>
  <si>
    <t>Amount</t>
  </si>
  <si>
    <t>Date</t>
  </si>
  <si>
    <t>[ii]</t>
  </si>
  <si>
    <t>Rs.</t>
  </si>
  <si>
    <t>Total</t>
  </si>
  <si>
    <t>[d]</t>
  </si>
  <si>
    <t>BACK</t>
  </si>
  <si>
    <t>Income calculation</t>
  </si>
  <si>
    <t>BACK2</t>
  </si>
  <si>
    <t>Assessment Year</t>
  </si>
  <si>
    <t>(b)</t>
  </si>
  <si>
    <t>(d)</t>
  </si>
  <si>
    <t>Signature</t>
  </si>
  <si>
    <t>Shri K J Patel</t>
  </si>
  <si>
    <t>DANGS DISTRICT PANCHAYAT, AHWA</t>
  </si>
  <si>
    <t>Dist.Primary Education Officer</t>
  </si>
  <si>
    <t>Valsad</t>
  </si>
  <si>
    <t>1190003164 or DJ / 29161</t>
  </si>
  <si>
    <t>Gross Salary</t>
  </si>
  <si>
    <t>2nd Child</t>
  </si>
  <si>
    <t>1st  Child</t>
  </si>
  <si>
    <t>I</t>
  </si>
  <si>
    <t>II</t>
  </si>
  <si>
    <t>III</t>
  </si>
  <si>
    <t>V</t>
  </si>
  <si>
    <t>Click here for Back to Main Menu</t>
  </si>
  <si>
    <t>Financial Year</t>
  </si>
  <si>
    <t>Make Your Computer System Date DD/MM/YYYY</t>
  </si>
  <si>
    <t>Designation</t>
  </si>
  <si>
    <t>For Stamp of Drawing Officer</t>
  </si>
  <si>
    <t>Details of Bank Account</t>
  </si>
  <si>
    <t>It's must to write a year if you have taken a loan  of HBA</t>
  </si>
  <si>
    <t>[a] actual amount paid House rent</t>
  </si>
  <si>
    <t>[b] 10% of Pay &amp; DA [Yearly]</t>
  </si>
  <si>
    <t>50% of salary [including D.A.]</t>
  </si>
  <si>
    <t>[a], [b], [c] &amp; [d] which ever is less</t>
  </si>
  <si>
    <t>[i]</t>
  </si>
  <si>
    <t>[e]</t>
  </si>
  <si>
    <t>[g]</t>
  </si>
  <si>
    <t>(a)</t>
  </si>
  <si>
    <t>(c)</t>
  </si>
  <si>
    <t>[f]</t>
  </si>
  <si>
    <t>Kiritchandra Jayantilal Patel</t>
  </si>
  <si>
    <t>Jayantilal Ratilal Patel</t>
  </si>
  <si>
    <t>Male or Female ? .</t>
  </si>
  <si>
    <t>Dangs Dist.Pan. Education Comm., Ahwa</t>
  </si>
  <si>
    <t>Actual amount of HRA received [Yearly]</t>
  </si>
  <si>
    <t xml:space="preserve">Expenditure on rent in excess of 10@ of salary [including D.A.] as personal D.A. is including for retirement benefits </t>
  </si>
  <si>
    <t xml:space="preserve"> Please do First Setup the Page in which you want to take print out</t>
  </si>
  <si>
    <t>Entertainment allowance</t>
  </si>
  <si>
    <t>Deduction under Chapter VI-A</t>
  </si>
  <si>
    <t>PAN NO.</t>
  </si>
  <si>
    <t>PSN NO.</t>
  </si>
  <si>
    <t>No.</t>
  </si>
  <si>
    <t>Particular</t>
  </si>
  <si>
    <t>Income</t>
  </si>
  <si>
    <t>Bonus</t>
  </si>
  <si>
    <t>Bank Interest</t>
  </si>
  <si>
    <t>NSC Interest</t>
  </si>
  <si>
    <t>House Rent Income</t>
  </si>
  <si>
    <t xml:space="preserve">Total [a] to [g] </t>
  </si>
  <si>
    <t>(1)</t>
  </si>
  <si>
    <t>Transportation Allowance U/S 10(14)</t>
  </si>
  <si>
    <t>(2)</t>
  </si>
  <si>
    <t>Professional Tax U/S 16(U)</t>
  </si>
  <si>
    <t>Balance [1-2]</t>
  </si>
  <si>
    <t>Less : HBA Interest U/S 24(1) (vi)</t>
  </si>
  <si>
    <t>Up to Rs. 30,000/- can taken before Dt.1/4/99</t>
  </si>
  <si>
    <t>Up to Rs. 1,50,000/- can taken after Dt.1/4/99</t>
  </si>
  <si>
    <t>Total Income (3-4)</t>
  </si>
  <si>
    <t>Gross</t>
  </si>
  <si>
    <t>Qualifying</t>
  </si>
  <si>
    <t>(e)</t>
  </si>
  <si>
    <t>Medical Treatment on Serious diseases  
U/S 80-DD B (Max. Rs. 40,000)</t>
  </si>
  <si>
    <t>(f)</t>
  </si>
  <si>
    <t>(g)</t>
  </si>
  <si>
    <t>Less : Deduction U/S 80 C [ Max. Rs. 1,00,000/-</t>
  </si>
  <si>
    <t>GPF Contribution</t>
  </si>
  <si>
    <t>Group Insurance Scheme / CGEIS</t>
  </si>
  <si>
    <t>Public Provident Fund [ PPF ]</t>
  </si>
  <si>
    <t>LIC Premium</t>
  </si>
  <si>
    <t>Deposit in 10 Year, 15 Years 
Account Under the Post Office Saving Band (CTD)</t>
  </si>
  <si>
    <t>(h)</t>
  </si>
  <si>
    <t>NSC Interest re-invested</t>
  </si>
  <si>
    <t>(i)</t>
  </si>
  <si>
    <t>ULIP</t>
  </si>
  <si>
    <t>(j)</t>
  </si>
  <si>
    <t>(k)</t>
  </si>
  <si>
    <t>Investment in pension fund</t>
  </si>
  <si>
    <t>(l)</t>
  </si>
  <si>
    <t>(m)</t>
  </si>
  <si>
    <t>Others</t>
  </si>
  <si>
    <t>Net Taxable Total Income [ 8 - 10 ]</t>
  </si>
  <si>
    <t>Male Tax Payee</t>
  </si>
  <si>
    <t>Female Tax Payee</t>
  </si>
  <si>
    <t>Tax</t>
  </si>
  <si>
    <t>All information  fill up Here</t>
  </si>
  <si>
    <t>Month of Salary</t>
  </si>
  <si>
    <t>Total Tax</t>
  </si>
  <si>
    <t>Deduction</t>
  </si>
  <si>
    <t>Tran. Allow.</t>
  </si>
  <si>
    <t>GPF</t>
  </si>
  <si>
    <t>Govt. Ins.</t>
  </si>
  <si>
    <t>P. T. A.</t>
  </si>
  <si>
    <t xml:space="preserve">PLI </t>
  </si>
  <si>
    <t>Income Tax</t>
  </si>
  <si>
    <t>Pay Diff.</t>
  </si>
  <si>
    <t>Charge Allow.</t>
  </si>
  <si>
    <t>Leave En.</t>
  </si>
  <si>
    <t>Sr No.</t>
  </si>
  <si>
    <t>R. No.</t>
  </si>
  <si>
    <t>Details of Bank/post</t>
  </si>
  <si>
    <t>Washing All.</t>
  </si>
  <si>
    <t>Repay-ment of HBA</t>
  </si>
  <si>
    <t>Profes-sional Tax</t>
  </si>
  <si>
    <t>VI</t>
  </si>
  <si>
    <t>PLI Premium</t>
  </si>
  <si>
    <t>xxxxxx</t>
  </si>
  <si>
    <r>
      <t xml:space="preserve">Place : </t>
    </r>
    <r>
      <rPr>
        <sz val="10"/>
        <color indexed="9"/>
        <rFont val="Bookman Old Style"/>
        <family val="1"/>
      </rPr>
      <t>.</t>
    </r>
  </si>
  <si>
    <r>
      <t xml:space="preserve">Date : </t>
    </r>
    <r>
      <rPr>
        <sz val="10"/>
        <color indexed="9"/>
        <rFont val="Bookman Old Style"/>
        <family val="1"/>
      </rPr>
      <t>.</t>
    </r>
  </si>
  <si>
    <t>Equity link Saving fund [ Max. Rs. 15,000/- ]</t>
  </si>
  <si>
    <t>(3)</t>
  </si>
  <si>
    <t>Actual amount of HRA received</t>
  </si>
  <si>
    <t>10% of salary [including D.A.]</t>
  </si>
  <si>
    <t>HRA Ded. Allowed</t>
  </si>
  <si>
    <t>Drawing Officer Name     e.g.</t>
  </si>
  <si>
    <t>Deduction Less House rent allowance exempt U/s 10[13A]</t>
  </si>
  <si>
    <t>(4)</t>
  </si>
  <si>
    <t>(5)</t>
  </si>
  <si>
    <t>b</t>
  </si>
  <si>
    <t>c</t>
  </si>
  <si>
    <t>a</t>
  </si>
  <si>
    <t xml:space="preserve">DA Diff </t>
  </si>
  <si>
    <t>Male</t>
  </si>
  <si>
    <t>Senior Clerk</t>
  </si>
  <si>
    <t>Desi</t>
  </si>
  <si>
    <t>Pay Scale</t>
  </si>
  <si>
    <t>Inc_Date</t>
  </si>
  <si>
    <t xml:space="preserve">PAY </t>
  </si>
  <si>
    <t>F.P.</t>
  </si>
  <si>
    <t>DA.</t>
  </si>
  <si>
    <t>MEDICAL</t>
  </si>
  <si>
    <t>P.T.A.</t>
  </si>
  <si>
    <t>T.A.</t>
  </si>
  <si>
    <t>WASHING</t>
  </si>
  <si>
    <t>BONUS</t>
  </si>
  <si>
    <t>D.A.DIFF.</t>
  </si>
  <si>
    <t>TOTAL</t>
  </si>
  <si>
    <t>FESTIVL</t>
  </si>
  <si>
    <t xml:space="preserve">FOOD GRAIN </t>
  </si>
  <si>
    <t>MOTAR CYCLE ADV</t>
  </si>
  <si>
    <t>H.B.A.LOAN</t>
  </si>
  <si>
    <t>M.CYCLE INT</t>
  </si>
  <si>
    <t>H.B.A.INT</t>
  </si>
  <si>
    <t>SOCAYATI</t>
  </si>
  <si>
    <t>G.P.F.</t>
  </si>
  <si>
    <t>G.P.F.ADV</t>
  </si>
  <si>
    <t>PRO.TAX</t>
  </si>
  <si>
    <t>GROUP INSURANCE</t>
  </si>
  <si>
    <t>Net Pay</t>
  </si>
  <si>
    <t>S,NO</t>
  </si>
  <si>
    <t>Total Tax deposited Rs.</t>
  </si>
  <si>
    <t>BRS Code of Bank branch</t>
  </si>
  <si>
    <t>Date on which tax deposited (dd/mm/yy)</t>
  </si>
  <si>
    <t>TDS
 Rs.</t>
  </si>
  <si>
    <t>Surcharge
  Rs.</t>
  </si>
  <si>
    <t>Education 
Cess
 Rs.</t>
  </si>
  <si>
    <t>Cheque/DD No.(if any)</t>
  </si>
  <si>
    <t>Ahwa Dist. Dangs</t>
  </si>
  <si>
    <t>GUJARAT</t>
  </si>
  <si>
    <t>(o)</t>
  </si>
  <si>
    <t>Tax deposited Rs.</t>
  </si>
  <si>
    <t>U/S 80-U</t>
  </si>
  <si>
    <t>U/S 80-G</t>
  </si>
  <si>
    <t>U/S 80-GG</t>
  </si>
  <si>
    <t>U/S 80-GGA</t>
  </si>
  <si>
    <t>U/S 80-GGGC</t>
  </si>
  <si>
    <t>80 G</t>
  </si>
  <si>
    <t>80 GG</t>
  </si>
  <si>
    <t>80 GGA</t>
  </si>
  <si>
    <t>80 GGC</t>
  </si>
  <si>
    <t>97277 04013</t>
  </si>
  <si>
    <t>Specify Percentage for Proposed Calculation 2011-2012 e.g. 10 %</t>
  </si>
  <si>
    <t>Investment in Infrastructure Bond (80 CCF)</t>
  </si>
  <si>
    <t>Donation U/S 80-G, 80-GG, 80-GGA or 80-GGC</t>
  </si>
  <si>
    <t>684 18/5/10</t>
  </si>
  <si>
    <t>120 - 15 / 4 / 10</t>
  </si>
  <si>
    <t>122 - 15 / 5 / 10</t>
  </si>
  <si>
    <t>124 - 15 / 6 / 10</t>
  </si>
  <si>
    <t>10 - 15 / 3 / 10</t>
  </si>
  <si>
    <t>VIII</t>
  </si>
  <si>
    <t>20% of the Arrears</t>
  </si>
  <si>
    <t>Imran Bagwan</t>
  </si>
  <si>
    <t>Aslam Khan</t>
  </si>
  <si>
    <t>94278 70846</t>
  </si>
  <si>
    <t>BRDROO841B</t>
  </si>
  <si>
    <t>Note : Detail of investment not shown above [in r/o investment to be made] shall be furnished to the A.O. of Bill Budget branch on of before 31 March.</t>
  </si>
  <si>
    <t>HBA Repayment of Principal ( Except Interest )</t>
  </si>
  <si>
    <t xml:space="preserve">Less : Relief U/s 89 [Attach Details Form 10 E]  </t>
  </si>
  <si>
    <t>For "FROM IT-16" With paybill TAX DEDUCTED AND DEPOSITED INTO  BANK</t>
  </si>
  <si>
    <t>IV</t>
  </si>
  <si>
    <t>VII</t>
  </si>
  <si>
    <t>Rs. 1,80,000</t>
  </si>
  <si>
    <t>Rs. 1,80,001 to Rs. 5,00,000</t>
  </si>
  <si>
    <t>90990 97291</t>
  </si>
  <si>
    <t>Ahwa-Dangs</t>
  </si>
  <si>
    <t>Dangs District Panchayat</t>
  </si>
  <si>
    <t>Medical Officer</t>
  </si>
  <si>
    <t>Primary Health Center Saputara</t>
  </si>
  <si>
    <t>Detail of investment made / to be made during financial year 2011-2012 which is classed as qualifying u/s 80 C Income Tax Act (Xerox Copy enclosed)</t>
  </si>
  <si>
    <r>
      <t>Kirit Patel (B)</t>
    </r>
    <r>
      <rPr>
        <b/>
        <sz val="12"/>
        <color indexed="10"/>
        <rFont val="Bookman Old Style"/>
        <family val="1"/>
      </rPr>
      <t>9426494422</t>
    </r>
    <r>
      <rPr>
        <b/>
        <sz val="12"/>
        <color indexed="12"/>
        <rFont val="Bookman Old Style"/>
        <family val="1"/>
      </rPr>
      <t xml:space="preserve"> (I)9426894422</t>
    </r>
  </si>
  <si>
    <r>
      <t>Dilip Baria (B)</t>
    </r>
    <r>
      <rPr>
        <b/>
        <sz val="12"/>
        <color indexed="10"/>
        <rFont val="Bookman Old Style"/>
        <family val="1"/>
      </rPr>
      <t>9426844723</t>
    </r>
    <r>
      <rPr>
        <b/>
        <sz val="12"/>
        <color indexed="12"/>
        <rFont val="Bookman Old Style"/>
        <family val="1"/>
      </rPr>
      <t xml:space="preserve"> (I)9904706809</t>
    </r>
  </si>
  <si>
    <r>
      <t>Chetan Patil (B)</t>
    </r>
    <r>
      <rPr>
        <b/>
        <sz val="12"/>
        <color indexed="10"/>
        <rFont val="Bookman Old Style"/>
        <family val="1"/>
      </rPr>
      <t>9408648898</t>
    </r>
    <r>
      <rPr>
        <b/>
        <sz val="12"/>
        <color indexed="12"/>
        <rFont val="Bookman Old Style"/>
        <family val="1"/>
      </rPr>
      <t xml:space="preserve"> (I)9426863556</t>
    </r>
  </si>
  <si>
    <t>kdkj</t>
  </si>
  <si>
    <t>Page set 8.00 x 13.50 Size  ( Portrait ) for Print</t>
  </si>
  <si>
    <t>FORM NO. 16</t>
  </si>
  <si>
    <t>[ See third proviso to rule 12(1)(b) and rule 31(1)(a)]</t>
  </si>
  <si>
    <t>Certificate Under section 203 of the Income-tax Act, 1961 for deducted at source</t>
  </si>
  <si>
    <t>Name and Address of the Employer</t>
  </si>
  <si>
    <t>Name and Designation of the Employee</t>
  </si>
  <si>
    <t>PAN No. of the Deductor</t>
  </si>
  <si>
    <t>TAN No. of the Deductor</t>
  </si>
  <si>
    <t>PAN/GIR No.</t>
  </si>
  <si>
    <t>x x x x x x  x</t>
  </si>
  <si>
    <t>CIT (TDS)</t>
  </si>
  <si>
    <t>Period</t>
  </si>
  <si>
    <t>Adress</t>
  </si>
  <si>
    <t>From</t>
  </si>
  <si>
    <t>To</t>
  </si>
  <si>
    <t>City</t>
  </si>
  <si>
    <t>Pin Code</t>
  </si>
  <si>
    <t>Summary of tax deducted at source</t>
  </si>
  <si>
    <t>Quarter</t>
  </si>
  <si>
    <t xml:space="preserve">Acknowledgement Nos. of all quarterly statement of TDS under sub-section [3] of section 200 </t>
  </si>
  <si>
    <t>Amount of tax deducted in respect of the employee</t>
  </si>
  <si>
    <t>Amount of tax deposited / remitted in respect of the employee</t>
  </si>
  <si>
    <t>PART B (Refer Note I)</t>
  </si>
  <si>
    <t>DETAILS OF SALARY PAID AND ANY OTHER INCOME AND TAX DEDUCTED</t>
  </si>
  <si>
    <t>1.</t>
  </si>
  <si>
    <t>Rs</t>
  </si>
  <si>
    <t>Salary as per provisions contained</t>
  </si>
  <si>
    <t>in section 17(1)</t>
  </si>
  <si>
    <t>Value of perquisites under section</t>
  </si>
  <si>
    <t>17(2) (as per Form No. 12BA,</t>
  </si>
  <si>
    <t>wherever applicable)</t>
  </si>
  <si>
    <t>Profits in lieu of salary under section</t>
  </si>
  <si>
    <t>17(3) (as per Form No. 12BA,</t>
  </si>
  <si>
    <t>2.</t>
  </si>
  <si>
    <t xml:space="preserve">Less: Allowance to the extent exempt under </t>
  </si>
  <si>
    <t>section 10</t>
  </si>
  <si>
    <t>Deduction Less House rent allowance exempt U/s 10</t>
  </si>
  <si>
    <t>[Pl specify]</t>
  </si>
  <si>
    <t>Other Exemptions</t>
  </si>
  <si>
    <t>3.</t>
  </si>
  <si>
    <t>Balance (1-2)</t>
  </si>
  <si>
    <t>4.</t>
  </si>
  <si>
    <t>Deductions under section 16.</t>
  </si>
  <si>
    <t>5.</t>
  </si>
  <si>
    <t>Aggregate of 4 (a) to (d)</t>
  </si>
  <si>
    <t>6.</t>
  </si>
  <si>
    <t>Income chargeable under the head 'Salaries'</t>
  </si>
  <si>
    <t>7.</t>
  </si>
  <si>
    <t>Add. Any other Income reported by the employee</t>
  </si>
  <si>
    <t>8.</t>
  </si>
  <si>
    <t>Gross Total Income (6+7]</t>
  </si>
  <si>
    <t>9.</t>
  </si>
  <si>
    <t>Fill up Blue Colur</t>
  </si>
  <si>
    <t>Page No. 2</t>
  </si>
  <si>
    <t>Total U/s 80 C + U/s 80 CCF  Qua. Amt. Max. Rs. 1,20,000/-</t>
  </si>
  <si>
    <t>DETAILS OF TAX DEDUCTED AND DEPOSITED INTO CENTRAL GOVERNMENT ACCOUNT</t>
  </si>
  <si>
    <t>of</t>
  </si>
  <si>
    <t xml:space="preserve">working in the capacity of </t>
  </si>
  <si>
    <t>( designation) do hereby certify that a sum of Rupees</t>
  </si>
  <si>
    <t>[in words] has been deducted at source</t>
  </si>
  <si>
    <t>and paid to the credit of the Central Government. I further certify that the information given above is true</t>
  </si>
  <si>
    <t>and correct base on the books of account, documents and other available records.</t>
  </si>
  <si>
    <t xml:space="preserve">Signature of the person responsible </t>
  </si>
  <si>
    <t>for deduction of tax</t>
  </si>
  <si>
    <t>Full Name</t>
  </si>
  <si>
    <t>(B) other sections (80E, 80G etc.)</t>
  </si>
  <si>
    <t>Conti.. Page no. 3</t>
  </si>
  <si>
    <r>
      <t xml:space="preserve">from income chargeable under the head " </t>
    </r>
    <r>
      <rPr>
        <b/>
        <sz val="11"/>
        <rFont val="Bookman Old Style"/>
        <family val="1"/>
      </rPr>
      <t>Salaries</t>
    </r>
    <r>
      <rPr>
        <sz val="11"/>
        <rFont val="Bookman Old Style"/>
        <family val="1"/>
      </rPr>
      <t xml:space="preserve"> "</t>
    </r>
  </si>
  <si>
    <t>(A)</t>
  </si>
  <si>
    <t>Section 80C, 80CCC and 80CCD</t>
  </si>
  <si>
    <t>Section 80C</t>
  </si>
  <si>
    <t>Education Expenses [Tuition Frees Only][up to 2 children]</t>
  </si>
  <si>
    <t>Deposit in 10&amp;15 Years Account Under the Post Office Saving Bond (CTD)</t>
  </si>
  <si>
    <t>Gross Amounts</t>
  </si>
  <si>
    <t>Deductible Amount</t>
  </si>
  <si>
    <t>Section 80CCC</t>
  </si>
  <si>
    <t>Section 80CCD</t>
  </si>
  <si>
    <t>(B)</t>
  </si>
  <si>
    <t>Other Sections (e.g. 80E, 80G etc.) Under Chapter VI-A</t>
  </si>
  <si>
    <t>section 80 E</t>
  </si>
  <si>
    <t>section 80 G</t>
  </si>
  <si>
    <t xml:space="preserve">Section 80 GG / Section 80 GGA </t>
  </si>
  <si>
    <t>section 80QQB</t>
  </si>
  <si>
    <t>section 80RRB</t>
  </si>
  <si>
    <t>[iii]</t>
  </si>
  <si>
    <t>[iv]</t>
  </si>
  <si>
    <t>[v]</t>
  </si>
  <si>
    <t>10.</t>
  </si>
  <si>
    <t>Aggregate of deductible amounts under Chapter VI-A</t>
  </si>
  <si>
    <t>Aggregate Amount deductible U/s 80C, 80CCC, 80CCD Rs. 1,00,000/-</t>
  </si>
  <si>
    <t>Total Income ( 8 - 10)</t>
  </si>
  <si>
    <t>Tax payable 12 + 13]</t>
  </si>
  <si>
    <t>Tax payable [14 - 15]</t>
  </si>
  <si>
    <t>ANNEXURE - A</t>
  </si>
  <si>
    <t xml:space="preserve">Handicapped Allowances </t>
  </si>
  <si>
    <t>Max. Rs. 15000</t>
  </si>
  <si>
    <t>Max. Rs. 50000</t>
  </si>
  <si>
    <t>Max. Rs. 40000</t>
  </si>
  <si>
    <t>No Limit</t>
  </si>
  <si>
    <t>U/S 80-CCF</t>
  </si>
  <si>
    <t>Investment in Infrastructure Bond</t>
  </si>
  <si>
    <t>Max. 100%</t>
  </si>
  <si>
    <t>Max. 50%</t>
  </si>
  <si>
    <t>Max. 40%</t>
  </si>
  <si>
    <t>Amount does not exceed Rs 20000</t>
  </si>
  <si>
    <t>Total U/s 80 CCF  Amt. Max. Rs.  20,000/-</t>
  </si>
  <si>
    <t>Total U/s 80 C Max.. Amt. Max. Rs. 1,00,000/-</t>
  </si>
  <si>
    <t>Total ( a to o ) &amp; U/s 80 CCF Rs. 1,20,000/-</t>
  </si>
  <si>
    <t>Other Income Sources [ if any ]</t>
  </si>
  <si>
    <t xml:space="preserve">Other Income Sources </t>
  </si>
  <si>
    <t>U/s 80CCC</t>
  </si>
  <si>
    <r>
      <t>Jivan Suraksha premium u/s 80-CCC</t>
    </r>
    <r>
      <rPr>
        <sz val="9"/>
        <rFont val="Bookman Old Style"/>
        <family val="1"/>
      </rPr>
      <t>[Max.Rs.10,000]</t>
    </r>
  </si>
  <si>
    <t>Jivan Suraksha premium u/s 80-ccc</t>
  </si>
  <si>
    <t>Qualifying Amount</t>
  </si>
  <si>
    <t xml:space="preserve">  </t>
  </si>
  <si>
    <t>Investment in Pension Scheme</t>
  </si>
  <si>
    <t>(n)</t>
  </si>
  <si>
    <t>Section 80D, 80DD, 80DB, 80DU</t>
  </si>
  <si>
    <t>HBA Interest U/S 24(1) (vi)</t>
  </si>
  <si>
    <t>Any Other (Pls Specifiy)</t>
  </si>
  <si>
    <t>Fill up Sr. No.   9(B) (iv) and 9(B) (v)</t>
  </si>
  <si>
    <t>(i)  Education Cess @ 2% on (tax at S.No.12 )</t>
  </si>
  <si>
    <t>(ii)  Secondary and Higher Education Cess @ 1% on (tax at S.No.12 )</t>
  </si>
  <si>
    <t>Max. Rs. 10,000/-</t>
  </si>
  <si>
    <t>Tax on total income</t>
  </si>
  <si>
    <t>Total Income rounded to the nearest Multiple of ten Rupees</t>
  </si>
  <si>
    <t>IF(AND(AG3="M",AI43&lt;=180000),0,IF(AND(AG3="F",AI43&lt;=190000),0,IF(AND(AG3="M",AI43&lt;=500000),ROUND((AI43-160000)*10%,0),IF(AND(AG3="F",AI43&lt;=500000),ROUND((AI43-190000)*10%,0),IF(AND(AG3="M",AI43&lt;=800000),34000+ROUND((AI43-500000)*20%,0),IF(AND(AG3="F",AI43&lt;=800000),31000+ROUND((AI43-500000)*20%,0),IF(AND(AG3="M",AI43&gt;=800000),94000+ROUND((AI43-800000)*30%,0),91000+ROUND((AI43-800000)*30%,0))))))))</t>
  </si>
  <si>
    <t xml:space="preserve"> DETAILS OF TAX DEDUCTED AND DEPOSITED IN THE CENTRAL GOVERNMENT ACCOUNT THROUGH CHALLAN (The Employer to provide payment wise details of tax deducted and deposited with respect to the Employee)</t>
  </si>
  <si>
    <t>S.No.</t>
  </si>
  <si>
    <t>Tax Deposited in respect of the employee (Rs.)</t>
  </si>
  <si>
    <t>Book identification number (BIN)</t>
  </si>
  <si>
    <t>Receipt numbers of Form No.24 G</t>
  </si>
  <si>
    <t>DDO Sequence Number in the Book Adjustment Mini Statement</t>
  </si>
  <si>
    <t>Date on which tax deposited (dd/mm/yyyy)</t>
  </si>
  <si>
    <t xml:space="preserve">Tax paid by the employer on 
behalf of the employee u/s 192(1A)
on perquisites u/s 17(2) </t>
  </si>
  <si>
    <t>Less :</t>
  </si>
  <si>
    <t>IF(AND(V91=0)," ",IF(V90&gt;V84,"Refundable","Payble"))</t>
  </si>
  <si>
    <t>MO PHC Saputara</t>
  </si>
  <si>
    <t>Click here to  VIEW Form No. 16's 2nd Page</t>
  </si>
  <si>
    <t>Click here to  VIEW Form No. 16's 1st Page</t>
  </si>
  <si>
    <r>
      <t xml:space="preserve">Click here for fill up </t>
    </r>
    <r>
      <rPr>
        <b/>
        <sz val="10"/>
        <color indexed="10"/>
        <rFont val="Bookman Old Style"/>
        <family val="1"/>
      </rPr>
      <t>SALARY</t>
    </r>
    <r>
      <rPr>
        <b/>
        <sz val="9"/>
        <color indexed="13"/>
        <rFont val="Bookman Old Style"/>
        <family val="1"/>
      </rPr>
      <t xml:space="preserve"> VIEW</t>
    </r>
  </si>
  <si>
    <r>
      <t xml:space="preserve">Click here to  </t>
    </r>
    <r>
      <rPr>
        <b/>
        <sz val="9"/>
        <color indexed="10"/>
        <rFont val="Bookman Old Style"/>
        <family val="1"/>
      </rPr>
      <t xml:space="preserve">VIEW </t>
    </r>
    <r>
      <rPr>
        <b/>
        <sz val="9"/>
        <color indexed="13"/>
        <rFont val="Bookman Old Style"/>
        <family val="1"/>
      </rPr>
      <t>Income-Tax Calculation Statement</t>
    </r>
  </si>
  <si>
    <t>•</t>
  </si>
  <si>
    <t>Click here for SAHAJ PAGE NO II</t>
  </si>
  <si>
    <t>Page set A4 Size  ( Portrait ) for Print</t>
  </si>
  <si>
    <t>ITR-1, PAGE 1</t>
  </si>
  <si>
    <t xml:space="preserve">SAHAJ </t>
  </si>
  <si>
    <t xml:space="preserve">INDIAN INDIVIDUAL INCOME TAX RETURN  </t>
  </si>
  <si>
    <t>MALE</t>
  </si>
  <si>
    <t>FEMALE</t>
  </si>
  <si>
    <t>SELECT OPTION</t>
  </si>
  <si>
    <t>PSU</t>
  </si>
  <si>
    <t>Government</t>
  </si>
  <si>
    <t>Other</t>
  </si>
  <si>
    <t>Resident</t>
  </si>
  <si>
    <t>Non Resident</t>
  </si>
  <si>
    <t>Ordinarily Resident</t>
  </si>
  <si>
    <t>PART B - GROSS TOTAL INCOME</t>
  </si>
  <si>
    <t>Whole- Rupee (`) Only</t>
  </si>
  <si>
    <t>B1</t>
  </si>
  <si>
    <t>If showing loss, mark the nagative sign in bracket at left</t>
  </si>
  <si>
    <t>B2</t>
  </si>
  <si>
    <t>(</t>
  </si>
  <si>
    <t>)</t>
  </si>
  <si>
    <t>B3</t>
  </si>
  <si>
    <t>(  )</t>
  </si>
  <si>
    <t>B4</t>
  </si>
  <si>
    <t>PART C -</t>
  </si>
  <si>
    <t>DEDUCTIONS AND TAXABLE  TOTAL INCOME</t>
  </si>
  <si>
    <t>(Refer to instructions for limits on amount of Deductions as per "Income Tax Act")</t>
  </si>
  <si>
    <t xml:space="preserve">C1 </t>
  </si>
  <si>
    <t>to</t>
  </si>
  <si>
    <t>C13</t>
  </si>
  <si>
    <t>C14</t>
  </si>
  <si>
    <t>C15</t>
  </si>
  <si>
    <t>FOR OFFICIAL USE ONLY</t>
  </si>
  <si>
    <t>SEAL, DATE AND SIGNATURE OF RECEIVING OFFICIAL</t>
  </si>
  <si>
    <t>STAMP RECEIPT NO. HERE</t>
  </si>
  <si>
    <t>PERMANENT ACCOUNT NUMBER</t>
  </si>
  <si>
    <t>PART D--TAX COMPUTATION AND TAX STATUS</t>
  </si>
  <si>
    <t>D1</t>
  </si>
  <si>
    <t>D2</t>
  </si>
  <si>
    <t>Tax Payable on Total Income(C15)</t>
  </si>
  <si>
    <t>Secondary &amp; Higher Education Cess</t>
  </si>
  <si>
    <t>TOTAL TAX AND CESS (D1+D2)</t>
  </si>
  <si>
    <t>D3</t>
  </si>
  <si>
    <t>D4</t>
  </si>
  <si>
    <t>D9</t>
  </si>
  <si>
    <t>Relief u/s 89</t>
  </si>
  <si>
    <t>Relief u/s 90/91</t>
  </si>
  <si>
    <t>Balance Tax After Relief (D3-D4-D5)</t>
  </si>
  <si>
    <t>D6</t>
  </si>
  <si>
    <t>D5</t>
  </si>
  <si>
    <t>D10</t>
  </si>
  <si>
    <t>D7</t>
  </si>
  <si>
    <t>Total Interest u/s 234A/234B/234C</t>
  </si>
  <si>
    <t>Total Tax and Interest (D6+D7)</t>
  </si>
  <si>
    <t>Total Advance Tax Paid</t>
  </si>
  <si>
    <t>D11</t>
  </si>
  <si>
    <t>D12</t>
  </si>
  <si>
    <t>Total Self Assessment Tax Paid</t>
  </si>
  <si>
    <t>Total TDS Deducted</t>
  </si>
  <si>
    <t>Total Prepaid Tax (D9+D10+D11)</t>
  </si>
  <si>
    <t>D8</t>
  </si>
  <si>
    <t>D13</t>
  </si>
  <si>
    <t>D14</t>
  </si>
  <si>
    <t>D16</t>
  </si>
  <si>
    <t>Tax Payable (D8-D12, if D8&gt;D12)</t>
  </si>
  <si>
    <t>Refund (D12-D8, if D12&gt;D8)</t>
  </si>
  <si>
    <t>Savings</t>
  </si>
  <si>
    <t>Current</t>
  </si>
  <si>
    <t>Bank Account Details (Mandatory in all cases irrespective of refund due or not)</t>
  </si>
  <si>
    <t>cheque</t>
  </si>
  <si>
    <t>Directly</t>
  </si>
  <si>
    <t>D19</t>
  </si>
  <si>
    <t>VERIFICATION</t>
  </si>
  <si>
    <t>Cheque</t>
  </si>
  <si>
    <t xml:space="preserve">I, </t>
  </si>
  <si>
    <t xml:space="preserve">Son/daughter of </t>
  </si>
  <si>
    <t xml:space="preserve">Solemnly declare that to the best of my </t>
  </si>
  <si>
    <t xml:space="preserve">knowledge and belief, the information given in the return is correct and complete and that the amount of total income and other </t>
  </si>
  <si>
    <t xml:space="preserve">particulars shown therein are truly stated are in accordance with the provision of the Income-tax act, 1961,in the respect of income </t>
  </si>
  <si>
    <t>chargeable to income tax for the previous year relevant to the Assessment Year 2011-12</t>
  </si>
  <si>
    <t>Place</t>
  </si>
  <si>
    <t>SIGN HERE</t>
  </si>
  <si>
    <t>If the return has been prepared by a Tax Return Preparer (TRP) give further details as below</t>
  </si>
  <si>
    <t>Name of TRP</t>
  </si>
  <si>
    <t>TRP PIN [10 Digit]</t>
  </si>
  <si>
    <t>Amount to be paid to TRP</t>
  </si>
  <si>
    <t>TRP Signature</t>
  </si>
  <si>
    <t>Sch IT-DETAILS OF ADVANCE TAX AND SELF ASSESSMENT TAX PAYMENTS</t>
  </si>
  <si>
    <t>D</t>
  </si>
  <si>
    <t>M</t>
  </si>
  <si>
    <t>Y</t>
  </si>
  <si>
    <t>NOTE</t>
  </si>
  <si>
    <t>(1) Enter the total of Advance Tax and Self Assessment Tax in D9 and D10 (2) Continue in Supplementary Schedule IT if your Cannot Fill Within Sch IT</t>
  </si>
  <si>
    <t xml:space="preserve">Sch TDS1- DETAILS OF TAX DEDUCTED AT SOURCE FROM SALARY </t>
  </si>
  <si>
    <t>[As per Form 16 issued by Employer(s)]</t>
  </si>
  <si>
    <t>(1) Enter the total of column (iv) of Sch TDS1 and Sch TDS2 in D11 (2) Continue in Supplementary TDS 1 if you cannot fill within Sch TDS1</t>
  </si>
  <si>
    <t xml:space="preserve">Sch TDS2--DETAILS OF TAX DEDUCTED AT SOURCE FROM  INCOME OTHERTHAN SALARY </t>
  </si>
  <si>
    <t>[As per Form 16A issued by Deductor)s)]</t>
  </si>
  <si>
    <t>(1) Enter the total of column (iv) of Sch TDS1 and Sch TDS2 in D11 (2) Continue in Supplementary TDS 2 if you cannot fill within Sch TDS2</t>
  </si>
  <si>
    <t xml:space="preserve">ITR -  V         </t>
  </si>
  <si>
    <t>ACKNOWLEDGEMENT</t>
  </si>
  <si>
    <t>Received with thanks from</t>
  </si>
  <si>
    <t>return of income in</t>
  </si>
  <si>
    <t>ITR No.</t>
  </si>
  <si>
    <t>●</t>
  </si>
  <si>
    <t>for assessment year 2011-12</t>
  </si>
  <si>
    <t>having following particulars</t>
  </si>
  <si>
    <t>COMPUTATIONOF INCOME AND TAX RETURN</t>
  </si>
  <si>
    <t>Whole- Rupee (`) Only-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</si>
  <si>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</si>
  <si>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</si>
  <si>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</si>
  <si>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</si>
  <si>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</si>
  <si>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</si>
  <si>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</si>
  <si>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</si>
  <si>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</si>
  <si>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</si>
  <si>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SEAL, DATE AND SIGNATURE OF                              RECEIVING OFFICIAL</t>
  </si>
  <si>
    <r>
      <t>TAN</t>
    </r>
    <r>
      <rPr>
        <b/>
        <sz val="10"/>
        <color indexed="10"/>
        <rFont val="Arial"/>
        <family val="2"/>
      </rPr>
      <t xml:space="preserve"> (col.i)</t>
    </r>
  </si>
  <si>
    <r>
      <t xml:space="preserve">NAME OF EMPLOYER (S) </t>
    </r>
    <r>
      <rPr>
        <b/>
        <sz val="9"/>
        <color indexed="10"/>
        <rFont val="Arial"/>
        <family val="2"/>
      </rPr>
      <t>(col.ii)</t>
    </r>
  </si>
  <si>
    <r>
      <t xml:space="preserve">INCOME UNDER SALARY </t>
    </r>
    <r>
      <rPr>
        <b/>
        <sz val="9"/>
        <color indexed="10"/>
        <rFont val="Arial"/>
        <family val="2"/>
      </rPr>
      <t xml:space="preserve"> (col. iii)</t>
    </r>
  </si>
  <si>
    <r>
      <t>TAX DEDUCTION</t>
    </r>
    <r>
      <rPr>
        <b/>
        <sz val="10"/>
        <color indexed="10"/>
        <rFont val="Arial"/>
        <family val="2"/>
      </rPr>
      <t>(Col.iv)</t>
    </r>
  </si>
  <si>
    <r>
      <t xml:space="preserve">TAX DEDUCTION </t>
    </r>
    <r>
      <rPr>
        <b/>
        <sz val="9"/>
        <color indexed="10"/>
        <rFont val="Arial"/>
        <family val="2"/>
      </rPr>
      <t>(col. iii)</t>
    </r>
  </si>
  <si>
    <r>
      <t xml:space="preserve">AMT OUT OF (III) CLAIMED THIS YR </t>
    </r>
    <r>
      <rPr>
        <b/>
        <sz val="6"/>
        <color indexed="10"/>
        <rFont val="Arial"/>
        <family val="2"/>
      </rPr>
      <t>(col. Iv)</t>
    </r>
  </si>
  <si>
    <r>
      <t xml:space="preserve">1 </t>
    </r>
    <r>
      <rPr>
        <b/>
        <sz val="9"/>
        <color indexed="10"/>
        <rFont val="Arial"/>
        <family val="2"/>
      </rPr>
      <t>(SAHAJ)</t>
    </r>
  </si>
  <si>
    <r>
      <t xml:space="preserve">4 </t>
    </r>
    <r>
      <rPr>
        <b/>
        <sz val="9"/>
        <color indexed="10"/>
        <rFont val="Arial"/>
        <family val="2"/>
      </rPr>
      <t>(SUGAM)</t>
    </r>
  </si>
  <si>
    <t>MrKiritpatel@gmail.com</t>
  </si>
  <si>
    <t>clear</t>
  </si>
  <si>
    <t>demo</t>
  </si>
  <si>
    <r>
      <t>20</t>
    </r>
    <r>
      <rPr>
        <b/>
        <sz val="12"/>
        <rFont val="Arial"/>
        <family val="2"/>
      </rPr>
      <t xml:space="preserve">12-13 </t>
    </r>
  </si>
  <si>
    <r>
      <t>20</t>
    </r>
    <r>
      <rPr>
        <b/>
        <sz val="12"/>
        <color indexed="8"/>
        <rFont val="Arial"/>
        <family val="2"/>
      </rPr>
      <t>12-13 ITR-1, PAGE 2</t>
    </r>
    <r>
      <rPr>
        <b/>
        <sz val="9"/>
        <color indexed="8"/>
        <rFont val="H"/>
      </rPr>
      <t/>
    </r>
  </si>
  <si>
    <t>IRT-1</t>
  </si>
  <si>
    <r>
      <t>AY 20</t>
    </r>
    <r>
      <rPr>
        <b/>
        <sz val="18"/>
        <color indexed="8"/>
        <rFont val="Arial"/>
        <family val="2"/>
      </rPr>
      <t>12-13</t>
    </r>
  </si>
  <si>
    <r>
      <t>AY</t>
    </r>
    <r>
      <rPr>
        <b/>
        <sz val="20"/>
        <color indexed="8"/>
        <rFont val="Arial"/>
        <family val="2"/>
      </rPr>
      <t xml:space="preserve"> </t>
    </r>
    <r>
      <rPr>
        <b/>
        <sz val="20"/>
        <color indexed="9"/>
        <rFont val="Arial"/>
        <family val="2"/>
      </rPr>
      <t>20</t>
    </r>
    <r>
      <rPr>
        <b/>
        <sz val="20"/>
        <color indexed="8"/>
        <rFont val="Arial"/>
        <family val="2"/>
      </rPr>
      <t>12-13</t>
    </r>
  </si>
  <si>
    <t>Near SBI Staff Qts</t>
  </si>
  <si>
    <t>Sunset Point Road</t>
  </si>
  <si>
    <t>19/01/1961</t>
  </si>
  <si>
    <t>Click here to  VIEW Acknowledgement</t>
  </si>
  <si>
    <t xml:space="preserve"> Pls do First Setup the Page in which you want to take print</t>
  </si>
  <si>
    <t>Click here to  VIEW &amp; Fillup 16's Annexure A</t>
  </si>
  <si>
    <t>Click here to VIEW SAHAJ Form Page 1st</t>
  </si>
  <si>
    <t>Click here to VIEW SAHAJ Form Page 2nd Page</t>
  </si>
  <si>
    <t>Please fill Manually " DETAILS OF TAX DEDUCTED AND DEPOSITED IN CENTRAL GOV. ACCOUNT</t>
  </si>
  <si>
    <t xml:space="preserve">  /  </t>
  </si>
  <si>
    <t>Washing Allw.U/s 10[14][I] Vide rule 2BB[i] of Rules /  PTA</t>
  </si>
  <si>
    <t>Max. Rs. 9600/-</t>
  </si>
  <si>
    <t>Transportation Allow. U/s 10   Max. Rs. 9600/-</t>
  </si>
  <si>
    <t>નોંધ :</t>
  </si>
  <si>
    <t>Annexure - A માં વિગતો જાત ભરવાની છે. (ફોર્મ નંબર : ૧૬ ના પાના નંબર :૧ માં ત્રિમાસિકની ઇન્કમટેક્ષની વિગતો દર્શાવવી)</t>
  </si>
  <si>
    <t>Disability</t>
  </si>
  <si>
    <t>Percentage of Disability Below 75% or Above 75%</t>
  </si>
  <si>
    <t>Max. Below 75% Rs. 50,000/-</t>
  </si>
  <si>
    <t>Max. Above 75% Rs. 1,00,000/-</t>
  </si>
  <si>
    <t>Person with Disability  U/S 80-U</t>
  </si>
  <si>
    <t>%</t>
  </si>
  <si>
    <t>3rd QUARTER</t>
  </si>
  <si>
    <t>4th QUARTER</t>
  </si>
  <si>
    <t>1st QUARTER</t>
  </si>
  <si>
    <t>2nd QUARTER</t>
  </si>
  <si>
    <t>Income Tax Bhavan</t>
  </si>
  <si>
    <t>Darmpur Road</t>
  </si>
  <si>
    <t>Term deposit for a fixed period (Bank Term Deposit Scheme, 2006)</t>
  </si>
  <si>
    <t>(p)</t>
  </si>
  <si>
    <t>Valsad INCOME TAX CIRCLE</t>
  </si>
  <si>
    <r>
      <t xml:space="preserve">Fill up Details  </t>
    </r>
    <r>
      <rPr>
        <b/>
        <sz val="11"/>
        <color indexed="12"/>
        <rFont val="Bookman Old Style"/>
        <family val="1"/>
      </rPr>
      <t>Blue</t>
    </r>
    <r>
      <rPr>
        <b/>
        <sz val="11"/>
        <color indexed="10"/>
        <rFont val="Bookman Old Style"/>
        <family val="1"/>
      </rPr>
      <t xml:space="preserve"> Colur Marked</t>
    </r>
  </si>
  <si>
    <r>
      <t xml:space="preserve">C K Sonawane, </t>
    </r>
    <r>
      <rPr>
        <b/>
        <vertAlign val="subscript"/>
        <sz val="16"/>
        <color indexed="12"/>
        <rFont val="Bookman Old Style"/>
        <family val="1"/>
      </rPr>
      <t>IFS</t>
    </r>
  </si>
  <si>
    <t>ALPESH KISHORBHAI RATHOD</t>
  </si>
  <si>
    <t>Saputara</t>
  </si>
  <si>
    <t>8/111</t>
  </si>
  <si>
    <r>
      <t xml:space="preserve">If there is any mistake in </t>
    </r>
    <r>
      <rPr>
        <b/>
        <sz val="10"/>
        <color indexed="14"/>
        <rFont val="Bookman Old Style"/>
        <family val="1"/>
      </rPr>
      <t>Details Salary / Income Tax Calculation Memo / From No. 16 / SAHAJ</t>
    </r>
    <r>
      <rPr>
        <b/>
        <sz val="10"/>
        <color indexed="10"/>
        <rFont val="Bookman Old Style"/>
        <family val="1"/>
      </rPr>
      <t xml:space="preserve">   </t>
    </r>
    <r>
      <rPr>
        <b/>
        <sz val="10"/>
        <color indexed="12"/>
        <rFont val="Bookman Old Style"/>
        <family val="1"/>
      </rPr>
      <t xml:space="preserve">please contact to </t>
    </r>
    <r>
      <rPr>
        <b/>
        <sz val="10"/>
        <rFont val="Bookman Old Style"/>
        <family val="1"/>
      </rPr>
      <t>Kirit Patel  mrkiritpatel@gmail.com /,</t>
    </r>
    <r>
      <rPr>
        <b/>
        <sz val="10"/>
        <color indexed="10"/>
        <rFont val="Bookman Old Style"/>
        <family val="1"/>
      </rPr>
      <t xml:space="preserve"> </t>
    </r>
    <r>
      <rPr>
        <b/>
        <sz val="10"/>
        <color indexed="12"/>
        <rFont val="Bookman Old Style"/>
        <family val="1"/>
      </rPr>
      <t>DILIP BARIA dpbaria@gmail.com,</t>
    </r>
    <r>
      <rPr>
        <b/>
        <sz val="10"/>
        <color indexed="10"/>
        <rFont val="Bookman Old Style"/>
        <family val="1"/>
      </rPr>
      <t xml:space="preserve">  </t>
    </r>
    <r>
      <rPr>
        <b/>
        <sz val="10"/>
        <rFont val="Bookman Old Style"/>
        <family val="1"/>
      </rPr>
      <t xml:space="preserve">Leena Malani </t>
    </r>
    <r>
      <rPr>
        <b/>
        <sz val="10"/>
        <color indexed="10"/>
        <rFont val="Bookman Old Style"/>
        <family val="1"/>
      </rPr>
      <t xml:space="preserve"> leena_7_m@yahoo.com </t>
    </r>
    <r>
      <rPr>
        <b/>
        <sz val="10"/>
        <rFont val="Bookman Old Style"/>
        <family val="1"/>
      </rPr>
      <t xml:space="preserve"> or </t>
    </r>
    <r>
      <rPr>
        <b/>
        <sz val="10"/>
        <color indexed="12"/>
        <rFont val="Bookman Old Style"/>
        <family val="1"/>
      </rPr>
      <t>Imran Bagwan</t>
    </r>
    <r>
      <rPr>
        <b/>
        <sz val="10"/>
        <rFont val="Bookman Old Style"/>
        <family val="1"/>
      </rPr>
      <t xml:space="preserve"> imu20593@gmail.com 
</t>
    </r>
    <r>
      <rPr>
        <b/>
        <sz val="10"/>
        <color indexed="14"/>
        <rFont val="Bookman Old Style"/>
        <family val="1"/>
      </rPr>
      <t xml:space="preserve">File is available on </t>
    </r>
    <r>
      <rPr>
        <b/>
        <sz val="10"/>
        <color indexed="10"/>
        <rFont val="Bookman Old Style"/>
        <family val="1"/>
      </rPr>
      <t>http://sanjeevanidangs.org &gt; Cyber Group &gt; download.html</t>
    </r>
    <r>
      <rPr>
        <b/>
        <u/>
        <sz val="10"/>
        <color indexed="10"/>
        <rFont val="Bookman Old Style"/>
        <family val="1"/>
      </rPr>
      <t xml:space="preserve"> </t>
    </r>
    <r>
      <rPr>
        <b/>
        <u/>
        <sz val="10"/>
        <rFont val="Bookman Old Style"/>
        <family val="1"/>
      </rPr>
      <t xml:space="preserve">
GSWan Availeble also  </t>
    </r>
    <r>
      <rPr>
        <b/>
        <u/>
        <sz val="10"/>
        <color indexed="12"/>
        <rFont val="Bookman Old Style"/>
        <family val="1"/>
      </rPr>
      <t>Ftp://10.138.4.60 User : it Pass : it</t>
    </r>
    <r>
      <rPr>
        <b/>
        <sz val="10"/>
        <color indexed="12"/>
        <rFont val="Bookman Old Style"/>
        <family val="1"/>
      </rPr>
      <t xml:space="preserve">   or  </t>
    </r>
    <r>
      <rPr>
        <b/>
        <u/>
        <sz val="10"/>
        <color indexed="12"/>
        <rFont val="Bookman Old Style"/>
        <family val="1"/>
      </rPr>
      <t>http://10.138.4.60</t>
    </r>
  </si>
  <si>
    <t>SRTPO1467E</t>
  </si>
  <si>
    <t>Tax Credited Bank Name</t>
  </si>
  <si>
    <t>DD/MM/YYYY</t>
  </si>
  <si>
    <t>NSC or Other Investment</t>
  </si>
  <si>
    <t>આ કોપી માત્ર ઓરીજીનલ છાપેલ ફોર્મમાં પ્રીન્ટ કાઢી ભરવા માટે જ છે</t>
  </si>
  <si>
    <t>IT_Y11_Y12_2012_With_SAHAJ_Ver_1.3</t>
  </si>
  <si>
    <t>KISHORBHAI BABURAVBHAI RATHOD</t>
  </si>
  <si>
    <t>Rebate under Chapter VIII   Under Section 80C</t>
  </si>
  <si>
    <t>Public Provident Fund [ PPF ] / LIC</t>
  </si>
  <si>
    <t xml:space="preserve">Income Other Sources </t>
  </si>
  <si>
    <r>
      <t xml:space="preserve">Have you drawn Loan for HBA before 1:4:1999? or after, </t>
    </r>
    <r>
      <rPr>
        <b/>
        <sz val="10"/>
        <color indexed="10"/>
        <rFont val="Bookman Old Style"/>
        <family val="1"/>
      </rPr>
      <t>Write Date</t>
    </r>
  </si>
  <si>
    <t>Various Colony</t>
  </si>
</sst>
</file>

<file path=xl/styles.xml><?xml version="1.0" encoding="utf-8"?>
<styleSheet xmlns="http://schemas.openxmlformats.org/spreadsheetml/2006/main">
  <numFmts count="23">
    <numFmt numFmtId="43" formatCode="_(* #,##0.00_);_(* \(#,##0.00\);_(* &quot;-&quot;??_);_(@_)"/>
    <numFmt numFmtId="164" formatCode="&quot;Rs.&quot;#,##0_);\(&quot;Rs.&quot;#,##0\)"/>
    <numFmt numFmtId="176" formatCode="mmmm\-yyyy"/>
    <numFmt numFmtId="177" formatCode="dd/mm/yy"/>
    <numFmt numFmtId="178" formatCode="000000000000000"/>
    <numFmt numFmtId="179" formatCode="yyyy"/>
    <numFmt numFmtId="180" formatCode="mmm/yyyy"/>
    <numFmt numFmtId="181" formatCode="_ * #,##0_ ;_ * \-#,##0_ ;_ * &quot;-&quot;_ ;_ @_ "/>
    <numFmt numFmtId="182" formatCode="_ * #,##0.00_ ;_ * \-#,##0.00_ ;_ * &quot;-&quot;??_ ;_ @_ "/>
    <numFmt numFmtId="183" formatCode="&quot;Rs.&quot;#,##0.00;[Red]\-&quot;Rs.&quot;#,##0.00"/>
    <numFmt numFmtId="184" formatCode="_-* #,##0.00\ &quot;€&quot;_-;\-* #,##0.00\ &quot;€&quot;_-;_-* &quot;-&quot;??\ &quot;€&quot;_-;_-@_-"/>
    <numFmt numFmtId="185" formatCode="_-* #,##0\ _F_-;\-* #,##0\ _F_-;_-* &quot;-&quot;\ _F_-;_-@_-"/>
    <numFmt numFmtId="186" formatCode="_-* #,##0.00\ _F_-;\-* #,##0.00\ _F_-;_-* &quot;-&quot;??\ _F_-;_-@_-"/>
    <numFmt numFmtId="187" formatCode="#,##0.00000000;[Red]\-#,##0.00000000"/>
    <numFmt numFmtId="188" formatCode="_ &quot;Fr.&quot;\ * #,##0_ ;_ &quot;Fr.&quot;\ * \-#,##0_ ;_ &quot;Fr.&quot;\ * &quot;-&quot;_ ;_ @_ "/>
    <numFmt numFmtId="189" formatCode="_ &quot;Fr.&quot;\ * #,##0.00_ ;_ &quot;Fr.&quot;\ * \-#,##0.00_ ;_ &quot;Fr.&quot;\ * &quot;-&quot;??_ ;_ @_ "/>
    <numFmt numFmtId="190" formatCode="_-&quot;Rs.&quot;* #,##0_-;\-&quot;Rs.&quot;* #,##0_-;_-&quot;Rs.&quot;* &quot;-&quot;_-;_-@_-"/>
    <numFmt numFmtId="191" formatCode="_-&quot;Rs.&quot;* #,##0.00_-;\-&quot;Rs.&quot;* #,##0.00_-;_-&quot;Rs.&quot;* &quot;-&quot;??_-;_-@_-"/>
    <numFmt numFmtId="192" formatCode="&quot;\&quot;#,##0.00;[Red]&quot;\&quot;\-#,##0.00"/>
    <numFmt numFmtId="193" formatCode="&quot;\&quot;#,##0;[Red]&quot;\&quot;\-#,##0"/>
    <numFmt numFmtId="194" formatCode="mmmm"/>
    <numFmt numFmtId="195" formatCode="_-* #,##0.00_-;\-* #,##0.00_-;_-* &quot;-&quot;??_-;_-@_-"/>
    <numFmt numFmtId="196" formatCode="_-* #,##0_-;\-* #,##0_-;_-* &quot;-&quot;??_-;_-@_-"/>
  </numFmts>
  <fonts count="221">
    <font>
      <sz val="10"/>
      <name val="Bookman Old Style"/>
    </font>
    <font>
      <sz val="11"/>
      <color indexed="8"/>
      <name val="Calibri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u/>
      <sz val="9"/>
      <color indexed="12"/>
      <name val="Arial"/>
      <family val="2"/>
    </font>
    <font>
      <sz val="10"/>
      <color indexed="10"/>
      <name val="Bookman Old Style"/>
      <family val="1"/>
    </font>
    <font>
      <sz val="9"/>
      <name val="Bookman Old Style"/>
      <family val="1"/>
    </font>
    <font>
      <sz val="10"/>
      <color indexed="12"/>
      <name val="Bookman Old Style"/>
      <family val="1"/>
    </font>
    <font>
      <b/>
      <sz val="9"/>
      <color indexed="9"/>
      <name val="Bookman Old Style"/>
      <family val="1"/>
    </font>
    <font>
      <b/>
      <sz val="10"/>
      <color indexed="10"/>
      <name val="Bookman Old Style"/>
      <family val="1"/>
    </font>
    <font>
      <sz val="11"/>
      <name val="Bookman Old Style"/>
      <family val="1"/>
    </font>
    <font>
      <b/>
      <i/>
      <sz val="10"/>
      <color indexed="10"/>
      <name val="Bookman Old Style"/>
      <family val="1"/>
    </font>
    <font>
      <b/>
      <sz val="10"/>
      <color indexed="13"/>
      <name val="Bookman Old Style"/>
      <family val="1"/>
    </font>
    <font>
      <b/>
      <sz val="10"/>
      <color indexed="12"/>
      <name val="Bookman Old Style"/>
      <family val="1"/>
    </font>
    <font>
      <sz val="10"/>
      <color indexed="57"/>
      <name val="Bookman Old Style"/>
      <family val="1"/>
    </font>
    <font>
      <b/>
      <sz val="9"/>
      <color indexed="10"/>
      <name val="Bookman Old Style"/>
      <family val="1"/>
    </font>
    <font>
      <b/>
      <sz val="9"/>
      <name val="Bookman Old Style"/>
      <family val="1"/>
    </font>
    <font>
      <b/>
      <sz val="9"/>
      <color indexed="12"/>
      <name val="Bookman Old Style"/>
      <family val="1"/>
    </font>
    <font>
      <b/>
      <sz val="8"/>
      <name val="Bookman Old Style"/>
      <family val="1"/>
    </font>
    <font>
      <sz val="8"/>
      <name val="Bookman Old Style"/>
      <family val="1"/>
    </font>
    <font>
      <b/>
      <sz val="12"/>
      <color indexed="9"/>
      <name val="Bookman Old Style"/>
      <family val="1"/>
    </font>
    <font>
      <b/>
      <sz val="12"/>
      <name val="Bookman Old Style"/>
      <family val="1"/>
    </font>
    <font>
      <sz val="9"/>
      <name val="Bookman Old Style"/>
      <family val="1"/>
    </font>
    <font>
      <sz val="11"/>
      <name val="Bookman Old Style"/>
      <family val="1"/>
    </font>
    <font>
      <sz val="10"/>
      <color indexed="12"/>
      <name val="Bookman Old Style"/>
      <family val="1"/>
    </font>
    <font>
      <sz val="10"/>
      <color indexed="9"/>
      <name val="Bookman Old Style"/>
      <family val="1"/>
    </font>
    <font>
      <sz val="9"/>
      <color indexed="12"/>
      <name val="Bookman Old Style"/>
      <family val="1"/>
    </font>
    <font>
      <b/>
      <sz val="11"/>
      <color indexed="10"/>
      <name val="Bookman Old Style"/>
      <family val="1"/>
    </font>
    <font>
      <b/>
      <sz val="12"/>
      <color indexed="10"/>
      <name val="Bookman Old Style"/>
      <family val="1"/>
    </font>
    <font>
      <b/>
      <sz val="12"/>
      <color indexed="12"/>
      <name val="Bookman Old Style"/>
      <family val="1"/>
    </font>
    <font>
      <b/>
      <sz val="11"/>
      <color indexed="12"/>
      <name val="Bookman Old Style"/>
      <family val="1"/>
    </font>
    <font>
      <b/>
      <sz val="9"/>
      <color indexed="13"/>
      <name val="Bookman Old Style"/>
      <family val="1"/>
    </font>
    <font>
      <b/>
      <sz val="9"/>
      <color indexed="13"/>
      <name val="Arial"/>
      <family val="2"/>
    </font>
    <font>
      <sz val="9"/>
      <color indexed="13"/>
      <name val="Bookman Old Style"/>
      <family val="1"/>
    </font>
    <font>
      <sz val="10"/>
      <name val="Bookman Old Style"/>
      <family val="1"/>
    </font>
    <font>
      <sz val="12"/>
      <name val="Bookman Old Style"/>
      <family val="1"/>
    </font>
    <font>
      <sz val="11"/>
      <name val="Bookman Old Style"/>
      <family val="1"/>
    </font>
    <font>
      <sz val="10"/>
      <color indexed="10"/>
      <name val="Bookman Old Style"/>
      <family val="1"/>
    </font>
    <font>
      <sz val="9"/>
      <color indexed="9"/>
      <name val="Bookman Old Style"/>
      <family val="1"/>
    </font>
    <font>
      <sz val="10"/>
      <color indexed="9"/>
      <name val="Bookman Old Style"/>
      <family val="1"/>
    </font>
    <font>
      <sz val="10"/>
      <color indexed="9"/>
      <name val="Bookman Old Style"/>
      <family val="1"/>
    </font>
    <font>
      <sz val="14"/>
      <name val="Bookman Old Style"/>
      <family val="1"/>
    </font>
    <font>
      <sz val="7"/>
      <name val="Bookman Old Style"/>
      <family val="1"/>
    </font>
    <font>
      <b/>
      <sz val="11"/>
      <name val="Bookman Old Style"/>
      <family val="1"/>
    </font>
    <font>
      <b/>
      <sz val="10"/>
      <color indexed="9"/>
      <name val="Bookman Old Style"/>
      <family val="1"/>
    </font>
    <font>
      <sz val="9"/>
      <color indexed="9"/>
      <name val="Bookman Old Style"/>
      <family val="1"/>
    </font>
    <font>
      <sz val="10"/>
      <name val="Arial"/>
      <family val="2"/>
    </font>
    <font>
      <b/>
      <sz val="11"/>
      <color indexed="9"/>
      <name val="Bookman Old Style"/>
      <family val="1"/>
    </font>
    <font>
      <b/>
      <i/>
      <sz val="18"/>
      <color indexed="12"/>
      <name val="Bookman Old Style"/>
      <family val="1"/>
    </font>
    <font>
      <i/>
      <sz val="18"/>
      <color indexed="12"/>
      <name val="Bookman Old Style"/>
      <family val="1"/>
    </font>
    <font>
      <sz val="12"/>
      <color indexed="12"/>
      <name val="Bookman Old Style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81"/>
      <name val="Tahoma"/>
      <family val="2"/>
    </font>
    <font>
      <sz val="8"/>
      <name val="Bookman Old Style"/>
      <family val="1"/>
    </font>
    <font>
      <b/>
      <sz val="8"/>
      <color indexed="9"/>
      <name val="Bookman Old Style"/>
      <family val="1"/>
    </font>
    <font>
      <b/>
      <sz val="8"/>
      <color indexed="10"/>
      <name val="Bookman Old Style"/>
      <family val="1"/>
    </font>
    <font>
      <b/>
      <sz val="8"/>
      <color indexed="12"/>
      <name val="Bookman Old Style"/>
      <family val="1"/>
    </font>
    <font>
      <b/>
      <sz val="12"/>
      <color indexed="13"/>
      <name val="Bookman Old Style"/>
      <family val="1"/>
    </font>
    <font>
      <b/>
      <sz val="10"/>
      <color indexed="14"/>
      <name val="Bookman Old Style"/>
      <family val="1"/>
    </font>
    <font>
      <sz val="12"/>
      <color indexed="9"/>
      <name val="Bookman Old Style"/>
      <family val="1"/>
    </font>
    <font>
      <b/>
      <i/>
      <sz val="10"/>
      <color indexed="12"/>
      <name val="Bookman Old Styl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Bookman Old Style"/>
      <family val="1"/>
    </font>
    <font>
      <b/>
      <sz val="9"/>
      <color indexed="10"/>
      <name val="Arial"/>
      <family val="2"/>
    </font>
    <font>
      <sz val="9"/>
      <color indexed="10"/>
      <name val="Bookman Old Style"/>
      <family val="1"/>
    </font>
    <font>
      <sz val="10"/>
      <color indexed="12"/>
      <name val="Bookman Old Style"/>
      <family val="1"/>
    </font>
    <font>
      <sz val="12"/>
      <name val="¹UAAA¼"/>
      <family val="3"/>
      <charset val="129"/>
    </font>
    <font>
      <sz val="7"/>
      <name val="Helv"/>
    </font>
    <font>
      <b/>
      <sz val="10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1"/>
      <color indexed="8"/>
      <name val="Shruti"/>
      <family val="2"/>
    </font>
    <font>
      <sz val="7"/>
      <color indexed="10"/>
      <name val="Helv"/>
    </font>
    <font>
      <b/>
      <sz val="18"/>
      <color indexed="62"/>
      <name val="Cambria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b/>
      <u/>
      <sz val="10"/>
      <color indexed="12"/>
      <name val="Bookman Old Style"/>
      <family val="1"/>
    </font>
    <font>
      <sz val="9"/>
      <color indexed="12"/>
      <name val="Bookman Old Style"/>
      <family val="1"/>
    </font>
    <font>
      <sz val="10"/>
      <color indexed="13"/>
      <name val="Bookman Old Style"/>
      <family val="1"/>
    </font>
    <font>
      <b/>
      <sz val="7"/>
      <color indexed="12"/>
      <name val="Bookman Old Style"/>
      <family val="1"/>
    </font>
    <font>
      <b/>
      <sz val="10"/>
      <color indexed="9"/>
      <name val="Bookman Old Style"/>
      <family val="1"/>
    </font>
    <font>
      <sz val="8"/>
      <color indexed="10"/>
      <name val="Bookman Old Style"/>
      <family val="1"/>
    </font>
    <font>
      <sz val="9"/>
      <color indexed="9"/>
      <name val="Bookman Old Style"/>
      <family val="1"/>
    </font>
    <font>
      <b/>
      <sz val="10"/>
      <name val="Bookman Old Style"/>
      <family val="1"/>
    </font>
    <font>
      <b/>
      <sz val="10"/>
      <name val="TERAFONT-VARUN"/>
    </font>
    <font>
      <b/>
      <sz val="16"/>
      <color indexed="13"/>
      <name val="Bookman Old Style"/>
      <family val="1"/>
    </font>
    <font>
      <b/>
      <sz val="10"/>
      <color indexed="9"/>
      <name val="Arial"/>
      <family val="2"/>
    </font>
    <font>
      <sz val="10"/>
      <name val="Bookman Old Style"/>
      <family val="1"/>
    </font>
    <font>
      <b/>
      <sz val="14"/>
      <color indexed="13"/>
      <name val="Bookman Old Style"/>
      <family val="1"/>
    </font>
    <font>
      <sz val="10"/>
      <color indexed="9"/>
      <name val="Bookman Old Style"/>
      <family val="1"/>
    </font>
    <font>
      <b/>
      <u/>
      <sz val="10"/>
      <name val="Bookman Old Style"/>
      <family val="1"/>
    </font>
    <font>
      <b/>
      <u/>
      <sz val="10"/>
      <color indexed="10"/>
      <name val="Bookman Old Style"/>
      <family val="1"/>
    </font>
    <font>
      <b/>
      <sz val="11"/>
      <color indexed="13"/>
      <name val="Bookman Old Style"/>
      <family val="1"/>
    </font>
    <font>
      <sz val="14"/>
      <name val="TERAFONT-VARUN"/>
    </font>
    <font>
      <b/>
      <sz val="14"/>
      <color indexed="10"/>
      <name val="Bookman Old Style"/>
      <family val="1"/>
    </font>
    <font>
      <b/>
      <sz val="14"/>
      <name val="TERAFONT-VARUN"/>
    </font>
    <font>
      <sz val="11"/>
      <color indexed="10"/>
      <name val="Bookman Old Style"/>
      <family val="1"/>
    </font>
    <font>
      <sz val="11"/>
      <color indexed="8"/>
      <name val="Book Antiqua"/>
      <family val="2"/>
    </font>
    <font>
      <sz val="8"/>
      <name val="Book Antiqua"/>
      <family val="2"/>
    </font>
    <font>
      <b/>
      <sz val="11"/>
      <color indexed="8"/>
      <name val="Book Antiqua"/>
      <family val="1"/>
    </font>
    <font>
      <b/>
      <sz val="10.5"/>
      <color indexed="8"/>
      <name val="Book Antiqua"/>
      <family val="1"/>
    </font>
    <font>
      <sz val="9"/>
      <color indexed="8"/>
      <name val="Book Antiqua"/>
      <family val="2"/>
    </font>
    <font>
      <sz val="10"/>
      <color indexed="8"/>
      <name val="Book Antiqua"/>
      <family val="2"/>
    </font>
    <font>
      <b/>
      <sz val="10"/>
      <name val="Arial"/>
      <family val="2"/>
    </font>
    <font>
      <sz val="8"/>
      <name val="Calibri"/>
      <family val="2"/>
    </font>
    <font>
      <b/>
      <sz val="20"/>
      <color indexed="9"/>
      <name val="Arial"/>
      <family val="2"/>
    </font>
    <font>
      <sz val="11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1"/>
      <color indexed="10"/>
      <name val="Arial"/>
      <family val="2"/>
    </font>
    <font>
      <sz val="11"/>
      <color indexed="53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8"/>
      <color indexed="8"/>
      <name val="Arial"/>
      <family val="2"/>
    </font>
    <font>
      <b/>
      <sz val="18"/>
      <color indexed="9"/>
      <name val="Arial"/>
      <family val="2"/>
    </font>
    <font>
      <sz val="9"/>
      <color indexed="10"/>
      <name val="Arial"/>
      <family val="2"/>
    </font>
    <font>
      <b/>
      <sz val="12"/>
      <color indexed="8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0"/>
      <color indexed="10"/>
      <name val="Arial"/>
      <family val="2"/>
    </font>
    <font>
      <sz val="14"/>
      <color indexed="8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8"/>
      <color indexed="12"/>
      <name val="Arial"/>
      <family val="2"/>
    </font>
    <font>
      <b/>
      <sz val="6"/>
      <color indexed="10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sz val="11"/>
      <color indexed="9"/>
      <name val="Arial"/>
      <family val="2"/>
    </font>
    <font>
      <sz val="9"/>
      <color indexed="12"/>
      <name val="Arial"/>
      <family val="2"/>
    </font>
    <font>
      <sz val="10"/>
      <color indexed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2"/>
      <color indexed="8"/>
      <name val="Arial"/>
      <family val="2"/>
    </font>
    <font>
      <sz val="7"/>
      <color indexed="8"/>
      <name val="Arial"/>
      <family val="2"/>
    </font>
    <font>
      <sz val="14"/>
      <color indexed="8"/>
      <name val="Arial"/>
      <family val="2"/>
    </font>
    <font>
      <sz val="7"/>
      <color indexed="10"/>
      <name val="Arial"/>
      <family val="2"/>
    </font>
    <font>
      <b/>
      <sz val="18"/>
      <color indexed="10"/>
      <name val="Arial"/>
      <family val="2"/>
    </font>
    <font>
      <b/>
      <sz val="12"/>
      <color indexed="12"/>
      <name val="Arial"/>
      <family val="2"/>
    </font>
    <font>
      <sz val="12"/>
      <color indexed="12"/>
      <name val="Calibri"/>
      <family val="2"/>
    </font>
    <font>
      <b/>
      <sz val="12"/>
      <color indexed="12"/>
      <name val="Arial"/>
      <family val="2"/>
    </font>
    <font>
      <b/>
      <sz val="12"/>
      <color indexed="12"/>
      <name val="Calibri"/>
      <family val="2"/>
    </font>
    <font>
      <sz val="11"/>
      <color indexed="45"/>
      <name val="Arial"/>
      <family val="2"/>
    </font>
    <font>
      <b/>
      <sz val="14"/>
      <color indexed="9"/>
      <name val="Arial"/>
      <family val="2"/>
    </font>
    <font>
      <b/>
      <sz val="10"/>
      <color indexed="9"/>
      <name val="Rupee Foradian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sz val="6"/>
      <color indexed="10"/>
      <name val="Arial"/>
      <family val="2"/>
    </font>
    <font>
      <sz val="12"/>
      <color indexed="10"/>
      <name val="Arial"/>
      <family val="2"/>
    </font>
    <font>
      <sz val="9"/>
      <color indexed="9"/>
      <name val="Arial"/>
      <family val="2"/>
    </font>
    <font>
      <sz val="14"/>
      <color indexed="9"/>
      <name val="Arial"/>
      <family val="2"/>
    </font>
    <font>
      <sz val="7"/>
      <color indexed="9"/>
      <name val="Arial"/>
      <family val="2"/>
    </font>
    <font>
      <b/>
      <sz val="10"/>
      <color indexed="8"/>
      <name val="Calibri"/>
      <family val="2"/>
    </font>
    <font>
      <sz val="20"/>
      <color indexed="22"/>
      <name val="Arial"/>
      <family val="2"/>
    </font>
    <font>
      <b/>
      <sz val="12"/>
      <color indexed="22"/>
      <name val="Arial"/>
      <family val="2"/>
    </font>
    <font>
      <b/>
      <sz val="14"/>
      <color indexed="10"/>
      <name val="Arial"/>
      <family val="2"/>
    </font>
    <font>
      <b/>
      <sz val="26"/>
      <color indexed="9"/>
      <name val="Arial"/>
      <family val="2"/>
    </font>
    <font>
      <b/>
      <sz val="26"/>
      <name val="Arial"/>
      <family val="2"/>
    </font>
    <font>
      <b/>
      <sz val="9"/>
      <color indexed="8"/>
      <name val="H"/>
    </font>
    <font>
      <b/>
      <sz val="16"/>
      <color indexed="8"/>
      <name val="Arial"/>
      <family val="2"/>
    </font>
    <font>
      <b/>
      <sz val="12"/>
      <color indexed="9"/>
      <name val="Arial"/>
      <family val="2"/>
    </font>
    <font>
      <b/>
      <sz val="9"/>
      <color indexed="9"/>
      <name val="Arial"/>
      <family val="2"/>
    </font>
    <font>
      <b/>
      <sz val="11"/>
      <color indexed="12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sz val="12"/>
      <name val="Calibri"/>
      <family val="2"/>
    </font>
    <font>
      <b/>
      <sz val="8"/>
      <color indexed="12"/>
      <name val="Arial"/>
      <family val="2"/>
    </font>
    <font>
      <b/>
      <sz val="8"/>
      <color indexed="9"/>
      <name val="Arial"/>
      <family val="2"/>
    </font>
    <font>
      <sz val="11"/>
      <color indexed="12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20"/>
      <color indexed="8"/>
      <name val="Arial"/>
      <family val="2"/>
    </font>
    <font>
      <sz val="20"/>
      <color indexed="8"/>
      <name val="Calibri"/>
      <family val="2"/>
    </font>
    <font>
      <b/>
      <sz val="20"/>
      <color indexed="8"/>
      <name val="Arial"/>
      <family val="2"/>
    </font>
    <font>
      <b/>
      <sz val="7"/>
      <color indexed="8"/>
      <name val="Arial"/>
      <family val="2"/>
    </font>
    <font>
      <b/>
      <sz val="20"/>
      <color indexed="8"/>
      <name val="Calibri"/>
      <family val="2"/>
    </font>
    <font>
      <b/>
      <sz val="12"/>
      <name val="Calibri"/>
      <family val="2"/>
    </font>
    <font>
      <b/>
      <sz val="10"/>
      <color indexed="22"/>
      <name val="Arial"/>
      <family val="2"/>
    </font>
    <font>
      <sz val="7.5"/>
      <color indexed="10"/>
      <name val="Arial"/>
      <family val="2"/>
    </font>
    <font>
      <sz val="11"/>
      <color indexed="22"/>
      <name val="Arial"/>
      <family val="2"/>
    </font>
    <font>
      <sz val="9"/>
      <color indexed="22"/>
      <name val="Arial"/>
      <family val="2"/>
    </font>
    <font>
      <b/>
      <sz val="9"/>
      <name val="Arial"/>
      <family val="2"/>
    </font>
    <font>
      <sz val="9"/>
      <color indexed="8"/>
      <name val="Calibri"/>
      <family val="2"/>
    </font>
    <font>
      <b/>
      <sz val="6"/>
      <name val="Arial"/>
      <family val="2"/>
    </font>
    <font>
      <b/>
      <sz val="14"/>
      <color indexed="8"/>
      <name val="Arial"/>
      <family val="2"/>
    </font>
    <font>
      <b/>
      <sz val="7"/>
      <color indexed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16"/>
      <color indexed="22"/>
      <name val="Arial"/>
      <family val="2"/>
    </font>
    <font>
      <sz val="16"/>
      <color indexed="8"/>
      <name val="Arial"/>
      <family val="2"/>
    </font>
    <font>
      <b/>
      <sz val="8.5"/>
      <color indexed="10"/>
      <name val="Arial"/>
      <family val="2"/>
    </font>
    <font>
      <sz val="8.5"/>
      <color indexed="8"/>
      <name val="Arial"/>
      <family val="2"/>
    </font>
    <font>
      <b/>
      <sz val="18"/>
      <name val="Arial"/>
      <family val="2"/>
    </font>
    <font>
      <sz val="22"/>
      <color indexed="8"/>
      <name val="barcod39"/>
    </font>
    <font>
      <b/>
      <sz val="8"/>
      <color indexed="12"/>
      <name val="Book Antiqua"/>
      <family val="1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vertAlign val="subscript"/>
      <sz val="16"/>
      <color indexed="12"/>
      <name val="Bookman Old Style"/>
      <family val="1"/>
    </font>
  </fonts>
  <fills count="4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5"/>
        <bgColor indexed="64"/>
      </patternFill>
    </fill>
  </fills>
  <borders count="1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Dashed">
        <color indexed="14"/>
      </left>
      <right/>
      <top style="mediumDashed">
        <color indexed="14"/>
      </top>
      <bottom style="mediumDashed">
        <color indexed="1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Dashed">
        <color indexed="14"/>
      </right>
      <top/>
      <bottom/>
      <diagonal/>
    </border>
    <border>
      <left style="mediumDashed">
        <color indexed="1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Dashed">
        <color indexed="14"/>
      </top>
      <bottom/>
      <diagonal/>
    </border>
    <border>
      <left/>
      <right style="mediumDashed">
        <color indexed="14"/>
      </right>
      <top style="mediumDashed">
        <color indexed="14"/>
      </top>
      <bottom/>
      <diagonal/>
    </border>
    <border>
      <left/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mediumDashed">
        <color indexed="14"/>
      </left>
      <right/>
      <top style="mediumDashed">
        <color indexed="1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Dashed">
        <color indexed="14"/>
      </left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Dashed">
        <color indexed="14"/>
      </bottom>
      <diagonal/>
    </border>
    <border>
      <left/>
      <right style="mediumDashed">
        <color indexed="14"/>
      </right>
      <top/>
      <bottom style="mediumDashed">
        <color indexed="1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/>
      <bottom style="medium">
        <color indexed="10"/>
      </bottom>
      <diagonal/>
    </border>
    <border>
      <left style="thin">
        <color indexed="10"/>
      </left>
      <right style="thin">
        <color indexed="10"/>
      </right>
      <top/>
      <bottom style="medium">
        <color indexed="10"/>
      </bottom>
      <diagonal/>
    </border>
    <border>
      <left/>
      <right style="thin">
        <color indexed="10"/>
      </right>
      <top/>
      <bottom style="medium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/>
      <top style="thick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/>
      <right/>
      <top style="mediumDashed">
        <color indexed="14"/>
      </top>
      <bottom style="mediumDashed">
        <color indexed="14"/>
      </bottom>
      <diagonal/>
    </border>
    <border>
      <left style="mediumDashed">
        <color indexed="14"/>
      </left>
      <right/>
      <top/>
      <bottom style="mediumDashed">
        <color indexed="14"/>
      </bottom>
      <diagonal/>
    </border>
    <border>
      <left style="medium">
        <color indexed="52"/>
      </left>
      <right style="medium">
        <color indexed="52"/>
      </right>
      <top/>
      <bottom/>
      <diagonal/>
    </border>
    <border>
      <left style="medium">
        <color indexed="52"/>
      </left>
      <right style="medium">
        <color indexed="52"/>
      </right>
      <top/>
      <bottom style="medium">
        <color indexed="10"/>
      </bottom>
      <diagonal/>
    </border>
    <border>
      <left style="medium">
        <color indexed="52"/>
      </left>
      <right style="medium">
        <color indexed="10"/>
      </right>
      <top/>
      <bottom/>
      <diagonal/>
    </border>
    <border>
      <left style="medium">
        <color indexed="52"/>
      </left>
      <right style="medium">
        <color indexed="10"/>
      </right>
      <top/>
      <bottom style="medium">
        <color indexed="10"/>
      </bottom>
      <diagonal/>
    </border>
    <border>
      <left style="medium">
        <color indexed="52"/>
      </left>
      <right style="medium">
        <color indexed="52"/>
      </right>
      <top style="medium">
        <color indexed="52"/>
      </top>
      <bottom/>
      <diagonal/>
    </border>
    <border>
      <left style="medium">
        <color indexed="52"/>
      </left>
      <right style="medium">
        <color indexed="52"/>
      </right>
      <top/>
      <bottom style="medium">
        <color indexed="52"/>
      </bottom>
      <diagonal/>
    </border>
    <border>
      <left style="medium">
        <color indexed="10"/>
      </left>
      <right style="medium">
        <color indexed="52"/>
      </right>
      <top/>
      <bottom/>
      <diagonal/>
    </border>
    <border>
      <left style="medium">
        <color indexed="10"/>
      </left>
      <right style="medium">
        <color indexed="52"/>
      </right>
      <top/>
      <bottom style="medium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medium">
        <color indexed="52"/>
      </left>
      <right/>
      <top style="medium">
        <color indexed="52"/>
      </top>
      <bottom/>
      <diagonal/>
    </border>
    <border>
      <left/>
      <right/>
      <top style="medium">
        <color indexed="52"/>
      </top>
      <bottom/>
      <diagonal/>
    </border>
    <border>
      <left/>
      <right style="medium">
        <color indexed="52"/>
      </right>
      <top style="medium">
        <color indexed="52"/>
      </top>
      <bottom/>
      <diagonal/>
    </border>
    <border>
      <left style="medium">
        <color indexed="52"/>
      </left>
      <right/>
      <top/>
      <bottom style="medium">
        <color indexed="52"/>
      </bottom>
      <diagonal/>
    </border>
    <border>
      <left/>
      <right/>
      <top/>
      <bottom style="medium">
        <color indexed="52"/>
      </bottom>
      <diagonal/>
    </border>
    <border>
      <left/>
      <right style="medium">
        <color indexed="52"/>
      </right>
      <top/>
      <bottom style="medium">
        <color indexed="5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n">
        <color indexed="52"/>
      </left>
      <right style="thin">
        <color indexed="52"/>
      </right>
      <top style="thin">
        <color indexed="10"/>
      </top>
      <bottom/>
      <diagonal/>
    </border>
    <border>
      <left style="thin">
        <color indexed="52"/>
      </left>
      <right style="thin">
        <color indexed="10"/>
      </right>
      <top style="thin">
        <color indexed="10"/>
      </top>
      <bottom/>
      <diagonal/>
    </border>
    <border>
      <left style="thin">
        <color indexed="52"/>
      </left>
      <right style="thin">
        <color indexed="52"/>
      </right>
      <top/>
      <bottom style="thin">
        <color indexed="10"/>
      </bottom>
      <diagonal/>
    </border>
    <border>
      <left style="thin">
        <color indexed="52"/>
      </left>
      <right style="thin">
        <color indexed="10"/>
      </right>
      <top/>
      <bottom style="thin">
        <color indexed="10"/>
      </bottom>
      <diagonal/>
    </border>
    <border>
      <left style="medium">
        <color indexed="52"/>
      </left>
      <right/>
      <top/>
      <bottom/>
      <diagonal/>
    </border>
    <border>
      <left/>
      <right style="medium">
        <color indexed="52"/>
      </right>
      <top/>
      <bottom/>
      <diagonal/>
    </border>
    <border>
      <left style="medium">
        <color indexed="52"/>
      </left>
      <right/>
      <top/>
      <bottom style="medium">
        <color indexed="10"/>
      </bottom>
      <diagonal/>
    </border>
    <border>
      <left/>
      <right style="medium">
        <color indexed="52"/>
      </right>
      <top/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thin">
        <color indexed="10"/>
      </left>
      <right style="thin">
        <color indexed="52"/>
      </right>
      <top style="thin">
        <color indexed="10"/>
      </top>
      <bottom/>
      <diagonal/>
    </border>
    <border>
      <left style="thin">
        <color indexed="10"/>
      </left>
      <right style="thin">
        <color indexed="52"/>
      </right>
      <top/>
      <bottom style="thin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medium">
        <color indexed="10"/>
      </bottom>
      <diagonal/>
    </border>
  </borders>
  <cellStyleXfs count="131">
    <xf numFmtId="0" fontId="0" fillId="0" borderId="0"/>
    <xf numFmtId="0" fontId="63" fillId="2" borderId="0" applyNumberFormat="0" applyBorder="0" applyAlignment="0" applyProtection="0"/>
    <xf numFmtId="0" fontId="63" fillId="3" borderId="0" applyNumberFormat="0" applyBorder="0" applyAlignment="0" applyProtection="0"/>
    <xf numFmtId="0" fontId="63" fillId="4" borderId="0" applyNumberFormat="0" applyBorder="0" applyAlignment="0" applyProtection="0"/>
    <xf numFmtId="0" fontId="63" fillId="5" borderId="0" applyNumberFormat="0" applyBorder="0" applyAlignment="0" applyProtection="0"/>
    <xf numFmtId="0" fontId="63" fillId="6" borderId="0" applyNumberFormat="0" applyBorder="0" applyAlignment="0" applyProtection="0"/>
    <xf numFmtId="0" fontId="63" fillId="7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5" borderId="0" applyNumberFormat="0" applyBorder="0" applyAlignment="0" applyProtection="0"/>
    <xf numFmtId="0" fontId="63" fillId="8" borderId="0" applyNumberFormat="0" applyBorder="0" applyAlignment="0" applyProtection="0"/>
    <xf numFmtId="0" fontId="63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64" fillId="21" borderId="0" applyNumberFormat="0" applyBorder="0" applyAlignment="0" applyProtection="0"/>
    <xf numFmtId="0" fontId="64" fillId="13" borderId="0" applyNumberFormat="0" applyBorder="0" applyAlignment="0" applyProtection="0"/>
    <xf numFmtId="0" fontId="63" fillId="17" borderId="0" applyNumberFormat="0" applyBorder="0" applyAlignment="0" applyProtection="0"/>
    <xf numFmtId="0" fontId="63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14" borderId="0" applyNumberFormat="0" applyBorder="0" applyAlignment="0" applyProtection="0"/>
    <xf numFmtId="0" fontId="63" fillId="25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26" borderId="0" applyNumberFormat="0" applyBorder="0" applyAlignment="0" applyProtection="0"/>
    <xf numFmtId="0" fontId="63" fillId="20" borderId="0" applyNumberFormat="0" applyBorder="0" applyAlignment="0" applyProtection="0"/>
    <xf numFmtId="0" fontId="63" fillId="27" borderId="0" applyNumberFormat="0" applyBorder="0" applyAlignment="0" applyProtection="0"/>
    <xf numFmtId="0" fontId="64" fillId="27" borderId="0" applyNumberFormat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65" fillId="3" borderId="0" applyNumberFormat="0" applyBorder="0" applyAlignment="0" applyProtection="0"/>
    <xf numFmtId="3" fontId="86" fillId="0" borderId="0"/>
    <xf numFmtId="164" fontId="87" fillId="0" borderId="1" applyAlignment="0" applyProtection="0"/>
    <xf numFmtId="0" fontId="85" fillId="0" borderId="0"/>
    <xf numFmtId="0" fontId="85" fillId="0" borderId="0"/>
    <xf numFmtId="0" fontId="66" fillId="28" borderId="2" applyNumberFormat="0" applyAlignment="0" applyProtection="0"/>
    <xf numFmtId="0" fontId="67" fillId="29" borderId="3" applyNumberFormat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95" fontId="118" fillId="0" borderId="0" applyFont="0" applyFill="0" applyBorder="0" applyAlignment="0" applyProtection="0"/>
    <xf numFmtId="3" fontId="47" fillId="0" borderId="0" applyFont="0" applyFill="0" applyBorder="0" applyAlignment="0" applyProtection="0"/>
    <xf numFmtId="183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182" fontId="47" fillId="0" borderId="0" applyFont="0" applyFill="0" applyBorder="0" applyAlignment="0" applyProtection="0"/>
    <xf numFmtId="0" fontId="79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2" borderId="0" applyNumberFormat="0" applyBorder="0" applyAlignment="0" applyProtection="0"/>
    <xf numFmtId="184" fontId="47" fillId="0" borderId="0" applyFont="0" applyFill="0" applyBorder="0" applyAlignment="0" applyProtection="0"/>
    <xf numFmtId="0" fontId="69" fillId="0" borderId="0" applyNumberFormat="0" applyFill="0" applyBorder="0" applyAlignment="0" applyProtection="0"/>
    <xf numFmtId="2" fontId="47" fillId="0" borderId="0" applyFont="0" applyFill="0" applyBorder="0" applyAlignment="0" applyProtection="0"/>
    <xf numFmtId="0" fontId="70" fillId="4" borderId="0" applyNumberFormat="0" applyBorder="0" applyAlignment="0" applyProtection="0"/>
    <xf numFmtId="38" fontId="88" fillId="28" borderId="0" applyNumberFormat="0" applyBorder="0" applyAlignment="0" applyProtection="0"/>
    <xf numFmtId="0" fontId="71" fillId="0" borderId="4" applyNumberFormat="0" applyFill="0" applyAlignment="0" applyProtection="0"/>
    <xf numFmtId="0" fontId="72" fillId="0" borderId="5" applyNumberFormat="0" applyFill="0" applyAlignment="0" applyProtection="0"/>
    <xf numFmtId="0" fontId="73" fillId="0" borderId="6" applyNumberFormat="0" applyFill="0" applyAlignment="0" applyProtection="0"/>
    <xf numFmtId="0" fontId="7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74" fillId="7" borderId="2" applyNumberFormat="0" applyAlignment="0" applyProtection="0"/>
    <xf numFmtId="10" fontId="88" fillId="33" borderId="7" applyNumberFormat="0" applyBorder="0" applyAlignment="0" applyProtection="0"/>
    <xf numFmtId="0" fontId="75" fillId="0" borderId="8" applyNumberFormat="0" applyFill="0" applyAlignment="0" applyProtection="0"/>
    <xf numFmtId="185" fontId="47" fillId="0" borderId="0" applyFont="0" applyFill="0" applyBorder="0" applyAlignment="0" applyProtection="0"/>
    <xf numFmtId="186" fontId="47" fillId="0" borderId="0" applyFont="0" applyFill="0" applyBorder="0" applyAlignment="0" applyProtection="0"/>
    <xf numFmtId="0" fontId="76" fillId="34" borderId="0" applyNumberFormat="0" applyBorder="0" applyAlignment="0" applyProtection="0"/>
    <xf numFmtId="0" fontId="89" fillId="0" borderId="0"/>
    <xf numFmtId="187" fontId="47" fillId="0" borderId="0"/>
    <xf numFmtId="0" fontId="47" fillId="0" borderId="0"/>
    <xf numFmtId="0" fontId="47" fillId="0" borderId="0"/>
    <xf numFmtId="0" fontId="90" fillId="0" borderId="0"/>
    <xf numFmtId="0" fontId="63" fillId="0" borderId="0"/>
    <xf numFmtId="0" fontId="47" fillId="0" borderId="0"/>
    <xf numFmtId="0" fontId="47" fillId="0" borderId="0"/>
    <xf numFmtId="0" fontId="118" fillId="0" borderId="0"/>
    <xf numFmtId="0" fontId="35" fillId="0" borderId="0"/>
    <xf numFmtId="0" fontId="2" fillId="0" borderId="0"/>
    <xf numFmtId="0" fontId="2" fillId="0" borderId="0"/>
    <xf numFmtId="0" fontId="1" fillId="0" borderId="0"/>
    <xf numFmtId="0" fontId="68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77" fillId="28" borderId="10" applyNumberFormat="0" applyAlignment="0" applyProtection="0"/>
    <xf numFmtId="10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3" fontId="91" fillId="0" borderId="0"/>
    <xf numFmtId="0" fontId="92" fillId="0" borderId="0" applyNumberForma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8" fillId="0" borderId="0" applyNumberFormat="0" applyFill="0" applyBorder="0" applyAlignment="0" applyProtection="0"/>
    <xf numFmtId="0" fontId="79" fillId="0" borderId="11" applyNumberFormat="0" applyFill="0" applyAlignment="0" applyProtection="0"/>
    <xf numFmtId="188" fontId="47" fillId="0" borderId="0" applyFont="0" applyFill="0" applyBorder="0" applyAlignment="0" applyProtection="0"/>
    <xf numFmtId="189" fontId="47" fillId="0" borderId="0" applyFont="0" applyFill="0" applyBorder="0" applyAlignment="0" applyProtection="0"/>
    <xf numFmtId="0" fontId="80" fillId="0" borderId="0" applyNumberFormat="0" applyFill="0" applyBorder="0" applyAlignment="0" applyProtection="0"/>
    <xf numFmtId="40" fontId="93" fillId="0" borderId="0" applyFont="0" applyFill="0" applyBorder="0" applyAlignment="0" applyProtection="0"/>
    <xf numFmtId="38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10" fontId="47" fillId="0" borderId="0" applyFont="0" applyFill="0" applyBorder="0" applyAlignment="0" applyProtection="0"/>
    <xf numFmtId="0" fontId="94" fillId="0" borderId="0"/>
    <xf numFmtId="190" fontId="47" fillId="0" borderId="0" applyFont="0" applyFill="0" applyBorder="0" applyAlignment="0" applyProtection="0"/>
    <xf numFmtId="191" fontId="47" fillId="0" borderId="0" applyFont="0" applyFill="0" applyBorder="0" applyAlignment="0" applyProtection="0"/>
    <xf numFmtId="192" fontId="95" fillId="0" borderId="0" applyFont="0" applyFill="0" applyBorder="0" applyAlignment="0" applyProtection="0"/>
    <xf numFmtId="193" fontId="95" fillId="0" borderId="0" applyFont="0" applyFill="0" applyBorder="0" applyAlignment="0" applyProtection="0"/>
    <xf numFmtId="0" fontId="96" fillId="0" borderId="0"/>
  </cellStyleXfs>
  <cellXfs count="1827">
    <xf numFmtId="0" fontId="0" fillId="0" borderId="0" xfId="0"/>
    <xf numFmtId="0" fontId="4" fillId="0" borderId="0" xfId="0" applyFont="1" applyBorder="1" applyAlignment="1" applyProtection="1">
      <alignment vertical="top"/>
      <protection hidden="1"/>
    </xf>
    <xf numFmtId="0" fontId="3" fillId="0" borderId="0" xfId="0" applyFont="1" applyBorder="1" applyAlignment="1" applyProtection="1">
      <alignment vertical="top"/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Protection="1">
      <protection hidden="1"/>
    </xf>
    <xf numFmtId="0" fontId="4" fillId="35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0" fillId="36" borderId="12" xfId="0" applyFont="1" applyFill="1" applyBorder="1" applyAlignment="1" applyProtection="1">
      <alignment horizontal="center" vertical="center"/>
      <protection hidden="1"/>
    </xf>
    <xf numFmtId="0" fontId="13" fillId="37" borderId="12" xfId="0" applyFont="1" applyFill="1" applyBorder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5" fillId="0" borderId="0" xfId="0" applyFont="1" applyFill="1" applyAlignment="1" applyProtection="1">
      <alignment vertical="center"/>
      <protection hidden="1"/>
    </xf>
    <xf numFmtId="0" fontId="8" fillId="36" borderId="0" xfId="0" applyFont="1" applyFill="1" applyBorder="1" applyAlignment="1" applyProtection="1">
      <alignment vertical="center"/>
      <protection hidden="1"/>
    </xf>
    <xf numFmtId="0" fontId="35" fillId="0" borderId="0" xfId="93" applyAlignment="1" applyProtection="1">
      <alignment vertical="top"/>
      <protection hidden="1"/>
    </xf>
    <xf numFmtId="0" fontId="35" fillId="0" borderId="0" xfId="93" applyAlignment="1" applyProtection="1">
      <alignment vertical="top" wrapText="1"/>
      <protection hidden="1"/>
    </xf>
    <xf numFmtId="0" fontId="17" fillId="0" borderId="0" xfId="95" applyFont="1" applyFill="1" applyProtection="1">
      <protection hidden="1"/>
    </xf>
    <xf numFmtId="0" fontId="17" fillId="0" borderId="0" xfId="95" applyFont="1" applyProtection="1">
      <protection hidden="1"/>
    </xf>
    <xf numFmtId="0" fontId="19" fillId="36" borderId="0" xfId="95" applyFont="1" applyFill="1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horizontal="right" vertical="center"/>
      <protection hidden="1"/>
    </xf>
    <xf numFmtId="0" fontId="17" fillId="0" borderId="0" xfId="95" applyFont="1" applyFill="1" applyBorder="1" applyAlignment="1" applyProtection="1">
      <alignment vertical="top"/>
      <protection hidden="1"/>
    </xf>
    <xf numFmtId="0" fontId="17" fillId="0" borderId="0" xfId="95" applyFont="1" applyBorder="1" applyAlignment="1" applyProtection="1">
      <alignment vertical="top"/>
      <protection hidden="1"/>
    </xf>
    <xf numFmtId="0" fontId="17" fillId="36" borderId="0" xfId="95" applyFont="1" applyFill="1" applyProtection="1">
      <protection hidden="1"/>
    </xf>
    <xf numFmtId="0" fontId="7" fillId="36" borderId="0" xfId="95" applyFont="1" applyFill="1" applyBorder="1" applyAlignment="1" applyProtection="1">
      <alignment vertical="top"/>
      <protection hidden="1"/>
    </xf>
    <xf numFmtId="0" fontId="7" fillId="36" borderId="0" xfId="95" applyFont="1" applyFill="1" applyBorder="1" applyAlignment="1" applyProtection="1">
      <alignment horizontal="right" vertical="center"/>
      <protection hidden="1"/>
    </xf>
    <xf numFmtId="0" fontId="7" fillId="0" borderId="0" xfId="95" applyFont="1" applyBorder="1" applyAlignment="1" applyProtection="1">
      <alignment vertical="top"/>
      <protection hidden="1"/>
    </xf>
    <xf numFmtId="0" fontId="7" fillId="0" borderId="0" xfId="95" applyFont="1" applyBorder="1" applyAlignment="1" applyProtection="1">
      <alignment vertical="center"/>
      <protection hidden="1"/>
    </xf>
    <xf numFmtId="0" fontId="7" fillId="0" borderId="0" xfId="95" applyFont="1" applyFill="1" applyBorder="1" applyAlignment="1" applyProtection="1">
      <alignment vertical="top"/>
      <protection hidden="1"/>
    </xf>
    <xf numFmtId="0" fontId="7" fillId="0" borderId="0" xfId="95" applyFont="1" applyFill="1" applyBorder="1" applyAlignment="1" applyProtection="1">
      <alignment vertical="center"/>
      <protection hidden="1"/>
    </xf>
    <xf numFmtId="0" fontId="7" fillId="36" borderId="0" xfId="95" applyFont="1" applyFill="1" applyBorder="1" applyAlignment="1" applyProtection="1">
      <alignment horizontal="center" vertical="center"/>
      <protection hidden="1"/>
    </xf>
    <xf numFmtId="0" fontId="7" fillId="36" borderId="13" xfId="95" applyFont="1" applyFill="1" applyBorder="1" applyAlignment="1" applyProtection="1">
      <alignment horizontal="center" vertical="top"/>
      <protection hidden="1"/>
    </xf>
    <xf numFmtId="0" fontId="7" fillId="0" borderId="0" xfId="95" applyFont="1" applyProtection="1">
      <protection hidden="1"/>
    </xf>
    <xf numFmtId="0" fontId="9" fillId="36" borderId="0" xfId="0" applyFont="1" applyFill="1" applyBorder="1" applyAlignment="1" applyProtection="1">
      <alignment horizontal="left" vertical="top" wrapText="1"/>
      <protection hidden="1"/>
    </xf>
    <xf numFmtId="0" fontId="7" fillId="36" borderId="14" xfId="95" applyFont="1" applyFill="1" applyBorder="1" applyAlignment="1" applyProtection="1">
      <alignment horizontal="right" vertical="center"/>
      <protection hidden="1"/>
    </xf>
    <xf numFmtId="0" fontId="7" fillId="36" borderId="15" xfId="95" applyFont="1" applyFill="1" applyBorder="1" applyAlignment="1" applyProtection="1">
      <alignment horizontal="right" vertical="center"/>
      <protection hidden="1"/>
    </xf>
    <xf numFmtId="0" fontId="35" fillId="36" borderId="0" xfId="93" applyFont="1" applyFill="1" applyAlignment="1" applyProtection="1">
      <alignment vertical="top"/>
      <protection hidden="1"/>
    </xf>
    <xf numFmtId="0" fontId="39" fillId="36" borderId="0" xfId="95" applyFont="1" applyFill="1" applyBorder="1" applyAlignment="1" applyProtection="1">
      <alignment vertical="center"/>
      <protection hidden="1"/>
    </xf>
    <xf numFmtId="0" fontId="35" fillId="36" borderId="13" xfId="93" applyFill="1" applyBorder="1" applyAlignment="1" applyProtection="1">
      <alignment horizontal="center" vertical="top"/>
      <protection hidden="1"/>
    </xf>
    <xf numFmtId="0" fontId="35" fillId="36" borderId="0" xfId="93" applyFill="1" applyAlignment="1" applyProtection="1">
      <alignment vertical="top"/>
      <protection hidden="1"/>
    </xf>
    <xf numFmtId="0" fontId="36" fillId="36" borderId="0" xfId="93" applyFont="1" applyFill="1" applyAlignment="1" applyProtection="1">
      <alignment horizontal="centerContinuous" vertical="top"/>
      <protection hidden="1"/>
    </xf>
    <xf numFmtId="0" fontId="35" fillId="36" borderId="16" xfId="93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/>
      <protection hidden="1"/>
    </xf>
    <xf numFmtId="0" fontId="35" fillId="36" borderId="0" xfId="93" applyFont="1" applyFill="1" applyAlignment="1" applyProtection="1">
      <alignment horizontal="right" vertical="top"/>
      <protection hidden="1"/>
    </xf>
    <xf numFmtId="0" fontId="24" fillId="36" borderId="0" xfId="0" applyFont="1" applyFill="1" applyBorder="1" applyAlignment="1" applyProtection="1">
      <alignment horizontal="left" vertical="top"/>
      <protection hidden="1"/>
    </xf>
    <xf numFmtId="0" fontId="35" fillId="36" borderId="0" xfId="93" applyFont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 wrapText="1"/>
      <protection hidden="1"/>
    </xf>
    <xf numFmtId="9" fontId="35" fillId="36" borderId="0" xfId="93" applyNumberFormat="1" applyFill="1" applyBorder="1" applyAlignment="1" applyProtection="1">
      <alignment horizontal="center" vertical="top"/>
      <protection hidden="1"/>
    </xf>
    <xf numFmtId="0" fontId="35" fillId="36" borderId="0" xfId="93" applyFill="1" applyAlignment="1" applyProtection="1">
      <alignment vertical="top" wrapText="1"/>
      <protection hidden="1"/>
    </xf>
    <xf numFmtId="0" fontId="35" fillId="36" borderId="13" xfId="93" applyFill="1" applyBorder="1" applyAlignment="1" applyProtection="1">
      <alignment horizontal="center" vertical="top" wrapText="1"/>
      <protection hidden="1"/>
    </xf>
    <xf numFmtId="0" fontId="35" fillId="36" borderId="13" xfId="93" quotePrefix="1" applyFill="1" applyBorder="1" applyAlignment="1" applyProtection="1">
      <alignment horizontal="center" vertical="top"/>
      <protection hidden="1"/>
    </xf>
    <xf numFmtId="0" fontId="35" fillId="36" borderId="0" xfId="93" quotePrefix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 shrinkToFit="1"/>
      <protection hidden="1"/>
    </xf>
    <xf numFmtId="0" fontId="35" fillId="36" borderId="0" xfId="93" applyFill="1" applyBorder="1" applyAlignment="1" applyProtection="1">
      <alignment horizontal="centerContinuous" vertical="top"/>
      <protection hidden="1"/>
    </xf>
    <xf numFmtId="0" fontId="39" fillId="36" borderId="0" xfId="95" applyFont="1" applyFill="1" applyBorder="1" applyAlignment="1" applyProtection="1">
      <alignment vertical="top"/>
      <protection hidden="1"/>
    </xf>
    <xf numFmtId="0" fontId="35" fillId="36" borderId="17" xfId="93" applyNumberFormat="1" applyFont="1" applyFill="1" applyBorder="1" applyAlignment="1" applyProtection="1">
      <alignment horizontal="right" vertical="top" shrinkToFit="1"/>
      <protection hidden="1"/>
    </xf>
    <xf numFmtId="0" fontId="4" fillId="36" borderId="13" xfId="93" applyFont="1" applyFill="1" applyBorder="1" applyAlignment="1" applyProtection="1">
      <alignment horizontal="center" vertical="top"/>
      <protection hidden="1"/>
    </xf>
    <xf numFmtId="0" fontId="4" fillId="36" borderId="0" xfId="93" applyFont="1" applyFill="1" applyBorder="1" applyAlignment="1" applyProtection="1">
      <alignment horizontal="center" vertical="top"/>
      <protection hidden="1"/>
    </xf>
    <xf numFmtId="0" fontId="19" fillId="36" borderId="13" xfId="93" applyFont="1" applyFill="1" applyBorder="1" applyAlignment="1" applyProtection="1">
      <alignment horizontal="center" vertical="center" wrapText="1"/>
      <protection hidden="1"/>
    </xf>
    <xf numFmtId="0" fontId="35" fillId="36" borderId="0" xfId="93" applyFill="1" applyAlignment="1" applyProtection="1">
      <alignment vertical="center"/>
      <protection hidden="1"/>
    </xf>
    <xf numFmtId="0" fontId="35" fillId="36" borderId="0" xfId="93" applyFill="1" applyBorder="1" applyAlignment="1" applyProtection="1">
      <alignment vertical="center"/>
      <protection hidden="1"/>
    </xf>
    <xf numFmtId="0" fontId="35" fillId="0" borderId="0" xfId="93" applyAlignment="1" applyProtection="1">
      <alignment vertical="center"/>
      <protection hidden="1"/>
    </xf>
    <xf numFmtId="0" fontId="35" fillId="0" borderId="0" xfId="93" applyBorder="1" applyAlignment="1" applyProtection="1">
      <alignment vertical="top"/>
      <protection hidden="1"/>
    </xf>
    <xf numFmtId="0" fontId="13" fillId="38" borderId="0" xfId="77" applyFont="1" applyFill="1" applyBorder="1" applyAlignment="1" applyProtection="1">
      <alignment horizontal="center" vertical="center" shrinkToFit="1"/>
      <protection hidden="1"/>
    </xf>
    <xf numFmtId="0" fontId="13" fillId="38" borderId="18" xfId="77" applyFont="1" applyFill="1" applyBorder="1" applyAlignment="1" applyProtection="1">
      <alignment horizontal="center" vertical="center" shrinkToFit="1"/>
      <protection hidden="1"/>
    </xf>
    <xf numFmtId="0" fontId="14" fillId="36" borderId="19" xfId="77" applyFont="1" applyFill="1" applyBorder="1" applyAlignment="1" applyProtection="1">
      <alignment horizontal="center" vertical="center" shrinkToFit="1"/>
      <protection hidden="1"/>
    </xf>
    <xf numFmtId="0" fontId="14" fillId="36" borderId="0" xfId="77" applyFont="1" applyFill="1" applyBorder="1" applyAlignment="1" applyProtection="1">
      <alignment horizontal="center" vertical="center" shrinkToFit="1"/>
      <protection hidden="1"/>
    </xf>
    <xf numFmtId="0" fontId="14" fillId="36" borderId="20" xfId="0" applyFont="1" applyFill="1" applyBorder="1" applyAlignment="1" applyProtection="1">
      <alignment vertical="center"/>
      <protection locked="0"/>
    </xf>
    <xf numFmtId="0" fontId="50" fillId="39" borderId="21" xfId="0" applyFont="1" applyFill="1" applyBorder="1" applyAlignment="1" applyProtection="1">
      <alignment horizontal="centerContinuous" vertical="center" shrinkToFit="1"/>
      <protection hidden="1"/>
    </xf>
    <xf numFmtId="0" fontId="50" fillId="39" borderId="22" xfId="0" applyFont="1" applyFill="1" applyBorder="1" applyAlignment="1" applyProtection="1">
      <alignment horizontal="centerContinuous" vertical="center" shrinkToFit="1"/>
      <protection hidden="1"/>
    </xf>
    <xf numFmtId="0" fontId="4" fillId="0" borderId="23" xfId="0" applyFont="1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6" fillId="36" borderId="19" xfId="0" applyFont="1" applyFill="1" applyBorder="1" applyAlignment="1" applyProtection="1">
      <alignment horizontal="right" vertical="center" shrinkToFit="1"/>
      <protection hidden="1"/>
    </xf>
    <xf numFmtId="0" fontId="6" fillId="36" borderId="0" xfId="0" applyFont="1" applyFill="1" applyBorder="1" applyAlignment="1" applyProtection="1">
      <alignment horizontal="right" vertical="center" shrinkToFit="1"/>
      <protection hidden="1"/>
    </xf>
    <xf numFmtId="0" fontId="4" fillId="36" borderId="0" xfId="0" applyFont="1" applyFill="1" applyBorder="1" applyProtection="1">
      <protection hidden="1"/>
    </xf>
    <xf numFmtId="0" fontId="15" fillId="36" borderId="21" xfId="0" applyFont="1" applyFill="1" applyBorder="1" applyAlignment="1" applyProtection="1">
      <alignment vertical="center"/>
      <protection hidden="1"/>
    </xf>
    <xf numFmtId="0" fontId="15" fillId="36" borderId="24" xfId="0" applyFont="1" applyFill="1" applyBorder="1" applyAlignment="1" applyProtection="1">
      <alignment vertical="center"/>
      <protection hidden="1"/>
    </xf>
    <xf numFmtId="0" fontId="30" fillId="40" borderId="0" xfId="0" applyFont="1" applyFill="1" applyBorder="1" applyAlignment="1" applyProtection="1">
      <alignment vertical="center"/>
      <protection hidden="1"/>
    </xf>
    <xf numFmtId="0" fontId="30" fillId="40" borderId="0" xfId="77" applyFont="1" applyFill="1" applyBorder="1" applyAlignment="1" applyProtection="1">
      <alignment horizontal="center" vertical="center" shrinkToFit="1"/>
      <protection hidden="1"/>
    </xf>
    <xf numFmtId="0" fontId="30" fillId="40" borderId="0" xfId="0" applyFont="1" applyFill="1" applyBorder="1" applyAlignment="1" applyProtection="1">
      <alignment horizontal="center" vertical="center"/>
      <protection hidden="1"/>
    </xf>
    <xf numFmtId="0" fontId="51" fillId="40" borderId="0" xfId="0" applyFont="1" applyFill="1" applyBorder="1" applyAlignment="1" applyProtection="1">
      <alignment horizontal="left" vertical="center" shrinkToFit="1"/>
      <protection hidden="1"/>
    </xf>
    <xf numFmtId="0" fontId="51" fillId="40" borderId="0" xfId="0" applyFont="1" applyFill="1" applyBorder="1" applyProtection="1">
      <protection hidden="1"/>
    </xf>
    <xf numFmtId="0" fontId="8" fillId="40" borderId="0" xfId="0" applyFont="1" applyFill="1" applyBorder="1" applyProtection="1">
      <protection hidden="1"/>
    </xf>
    <xf numFmtId="0" fontId="4" fillId="36" borderId="17" xfId="93" applyFont="1" applyFill="1" applyBorder="1" applyAlignment="1" applyProtection="1">
      <alignment vertical="top"/>
      <protection hidden="1"/>
    </xf>
    <xf numFmtId="0" fontId="4" fillId="36" borderId="16" xfId="93" applyFont="1" applyFill="1" applyBorder="1" applyAlignment="1" applyProtection="1">
      <alignment vertical="top"/>
      <protection hidden="1"/>
    </xf>
    <xf numFmtId="0" fontId="23" fillId="36" borderId="16" xfId="0" applyFont="1" applyFill="1" applyBorder="1" applyAlignment="1" applyProtection="1">
      <alignment vertical="top"/>
      <protection hidden="1"/>
    </xf>
    <xf numFmtId="0" fontId="27" fillId="36" borderId="16" xfId="0" applyFont="1" applyFill="1" applyBorder="1" applyAlignment="1" applyProtection="1">
      <alignment vertical="top"/>
      <protection hidden="1"/>
    </xf>
    <xf numFmtId="0" fontId="8" fillId="36" borderId="16" xfId="93" applyFont="1" applyFill="1" applyBorder="1" applyAlignment="1" applyProtection="1">
      <alignment vertical="top"/>
      <protection hidden="1"/>
    </xf>
    <xf numFmtId="0" fontId="7" fillId="36" borderId="25" xfId="95" applyFont="1" applyFill="1" applyBorder="1" applyAlignment="1" applyProtection="1">
      <alignment horizontal="left" vertical="top" wrapText="1"/>
      <protection hidden="1"/>
    </xf>
    <xf numFmtId="0" fontId="7" fillId="36" borderId="26" xfId="95" applyFont="1" applyFill="1" applyBorder="1" applyAlignment="1" applyProtection="1">
      <alignment horizontal="left" vertical="top" wrapText="1"/>
      <protection hidden="1"/>
    </xf>
    <xf numFmtId="0" fontId="55" fillId="36" borderId="13" xfId="0" applyFont="1" applyFill="1" applyBorder="1" applyAlignment="1" applyProtection="1">
      <alignment horizontal="center" vertical="top" wrapText="1"/>
      <protection hidden="1"/>
    </xf>
    <xf numFmtId="0" fontId="7" fillId="36" borderId="0" xfId="95" applyFont="1" applyFill="1" applyBorder="1" applyAlignment="1" applyProtection="1">
      <alignment horizontal="left" vertical="top" wrapText="1"/>
      <protection hidden="1"/>
    </xf>
    <xf numFmtId="0" fontId="55" fillId="36" borderId="13" xfId="0" applyNumberFormat="1" applyFont="1" applyFill="1" applyBorder="1" applyAlignment="1" applyProtection="1">
      <alignment horizontal="center"/>
      <protection hidden="1"/>
    </xf>
    <xf numFmtId="0" fontId="7" fillId="36" borderId="27" xfId="95" applyFont="1" applyFill="1" applyBorder="1" applyAlignment="1" applyProtection="1">
      <alignment horizontal="left" vertical="top" wrapText="1"/>
      <protection hidden="1"/>
    </xf>
    <xf numFmtId="0" fontId="55" fillId="36" borderId="0" xfId="93" applyFont="1" applyFill="1" applyAlignment="1" applyProtection="1">
      <alignment vertical="top"/>
      <protection hidden="1"/>
    </xf>
    <xf numFmtId="0" fontId="55" fillId="36" borderId="0" xfId="93" applyFont="1" applyFill="1" applyBorder="1" applyAlignment="1" applyProtection="1">
      <alignment vertical="top"/>
      <protection hidden="1"/>
    </xf>
    <xf numFmtId="0" fontId="55" fillId="36" borderId="0" xfId="0" applyFont="1" applyFill="1" applyBorder="1" applyAlignment="1" applyProtection="1">
      <alignment horizontal="center" vertical="top" wrapText="1"/>
      <protection hidden="1"/>
    </xf>
    <xf numFmtId="0" fontId="55" fillId="0" borderId="0" xfId="93" applyFont="1" applyBorder="1" applyAlignment="1" applyProtection="1">
      <alignment vertical="top"/>
      <protection hidden="1"/>
    </xf>
    <xf numFmtId="0" fontId="55" fillId="36" borderId="0" xfId="0" applyNumberFormat="1" applyFont="1" applyFill="1" applyBorder="1" applyAlignment="1" applyProtection="1">
      <alignment horizontal="center" vertical="top"/>
      <protection locked="0"/>
    </xf>
    <xf numFmtId="0" fontId="56" fillId="36" borderId="0" xfId="93" applyFont="1" applyFill="1" applyBorder="1" applyAlignment="1" applyProtection="1">
      <alignment vertical="top"/>
      <protection hidden="1"/>
    </xf>
    <xf numFmtId="0" fontId="56" fillId="36" borderId="0" xfId="95" applyFont="1" applyFill="1" applyBorder="1" applyAlignment="1" applyProtection="1">
      <alignment horizontal="center"/>
      <protection hidden="1"/>
    </xf>
    <xf numFmtId="0" fontId="55" fillId="0" borderId="0" xfId="93" applyFont="1" applyAlignment="1" applyProtection="1">
      <alignment vertical="top"/>
      <protection hidden="1"/>
    </xf>
    <xf numFmtId="0" fontId="57" fillId="36" borderId="0" xfId="93" applyFont="1" applyFill="1" applyBorder="1" applyAlignment="1" applyProtection="1">
      <alignment horizontal="center" vertical="top"/>
      <protection hidden="1"/>
    </xf>
    <xf numFmtId="0" fontId="58" fillId="36" borderId="0" xfId="95" applyFont="1" applyFill="1" applyBorder="1" applyAlignment="1" applyProtection="1">
      <alignment horizontal="center"/>
      <protection hidden="1"/>
    </xf>
    <xf numFmtId="0" fontId="55" fillId="36" borderId="0" xfId="93" applyFont="1" applyFill="1" applyBorder="1" applyAlignment="1" applyProtection="1">
      <alignment horizontal="center" vertical="top"/>
      <protection hidden="1"/>
    </xf>
    <xf numFmtId="0" fontId="58" fillId="36" borderId="0" xfId="95" applyFont="1" applyFill="1" applyBorder="1" applyAlignment="1" applyProtection="1">
      <alignment horizontal="center"/>
      <protection locked="0"/>
    </xf>
    <xf numFmtId="0" fontId="55" fillId="36" borderId="0" xfId="0" applyNumberFormat="1" applyFont="1" applyFill="1" applyBorder="1" applyAlignment="1" applyProtection="1">
      <alignment horizontal="center"/>
      <protection hidden="1"/>
    </xf>
    <xf numFmtId="0" fontId="55" fillId="36" borderId="28" xfId="0" applyNumberFormat="1" applyFont="1" applyFill="1" applyBorder="1" applyAlignment="1" applyProtection="1">
      <alignment horizontal="center" vertical="top"/>
      <protection locked="0"/>
    </xf>
    <xf numFmtId="0" fontId="55" fillId="36" borderId="28" xfId="93" applyFont="1" applyFill="1" applyBorder="1" applyAlignment="1" applyProtection="1">
      <alignment vertical="top"/>
      <protection hidden="1"/>
    </xf>
    <xf numFmtId="0" fontId="4" fillId="36" borderId="16" xfId="93" applyFont="1" applyFill="1" applyBorder="1" applyAlignment="1" applyProtection="1">
      <alignment vertical="top" wrapText="1"/>
      <protection hidden="1"/>
    </xf>
    <xf numFmtId="0" fontId="49" fillId="39" borderId="24" xfId="0" applyFont="1" applyFill="1" applyBorder="1" applyAlignment="1" applyProtection="1">
      <alignment horizontal="centerContinuous" vertical="center" shrinkToFit="1"/>
      <protection hidden="1"/>
    </xf>
    <xf numFmtId="0" fontId="29" fillId="0" borderId="0" xfId="77" applyFont="1" applyFill="1" applyBorder="1" applyAlignment="1" applyProtection="1">
      <alignment horizontal="center" vertical="top" wrapText="1"/>
      <protection hidden="1"/>
    </xf>
    <xf numFmtId="0" fontId="32" fillId="37" borderId="29" xfId="0" applyFont="1" applyFill="1" applyBorder="1" applyAlignment="1" applyProtection="1">
      <alignment horizontal="center" vertical="center"/>
      <protection hidden="1"/>
    </xf>
    <xf numFmtId="0" fontId="81" fillId="36" borderId="0" xfId="95" applyFont="1" applyFill="1" applyBorder="1" applyAlignment="1" applyProtection="1">
      <alignment vertical="center"/>
      <protection hidden="1"/>
    </xf>
    <xf numFmtId="0" fontId="7" fillId="36" borderId="0" xfId="95" applyFont="1" applyFill="1" applyBorder="1" applyAlignment="1" applyProtection="1">
      <alignment horizontal="right" vertical="center" shrinkToFit="1"/>
      <protection hidden="1"/>
    </xf>
    <xf numFmtId="0" fontId="18" fillId="36" borderId="13" xfId="95" applyFont="1" applyFill="1" applyBorder="1" applyAlignment="1" applyProtection="1">
      <alignment vertical="top"/>
      <protection locked="0"/>
    </xf>
    <xf numFmtId="0" fontId="17" fillId="36" borderId="13" xfId="95" applyFont="1" applyFill="1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vertical="center"/>
      <protection hidden="1"/>
    </xf>
    <xf numFmtId="0" fontId="17" fillId="36" borderId="0" xfId="95" applyFont="1" applyFill="1" applyBorder="1" applyAlignment="1" applyProtection="1">
      <alignment horizontal="left" vertical="center"/>
      <protection hidden="1"/>
    </xf>
    <xf numFmtId="0" fontId="7" fillId="36" borderId="0" xfId="95" applyFont="1" applyFill="1" applyBorder="1" applyAlignment="1" applyProtection="1">
      <alignment horizontal="left" vertical="center" shrinkToFit="1"/>
      <protection locked="0" hidden="1"/>
    </xf>
    <xf numFmtId="0" fontId="7" fillId="41" borderId="0" xfId="95" applyFont="1" applyFill="1" applyBorder="1" applyAlignment="1" applyProtection="1">
      <alignment vertical="top"/>
      <protection hidden="1"/>
    </xf>
    <xf numFmtId="0" fontId="7" fillId="41" borderId="0" xfId="95" applyNumberFormat="1" applyFont="1" applyFill="1" applyBorder="1" applyAlignment="1" applyProtection="1">
      <alignment vertical="top"/>
      <protection hidden="1"/>
    </xf>
    <xf numFmtId="0" fontId="35" fillId="36" borderId="0" xfId="93" applyFont="1" applyFill="1" applyBorder="1" applyAlignment="1" applyProtection="1">
      <alignment horizontal="left" vertical="top" wrapText="1"/>
      <protection hidden="1"/>
    </xf>
    <xf numFmtId="0" fontId="35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4" fillId="0" borderId="0" xfId="93" applyNumberFormat="1" applyFont="1" applyFill="1" applyBorder="1" applyAlignment="1" applyProtection="1">
      <alignment vertical="top"/>
      <protection hidden="1"/>
    </xf>
    <xf numFmtId="0" fontId="3" fillId="0" borderId="0" xfId="93" applyNumberFormat="1" applyFont="1" applyFill="1" applyBorder="1" applyAlignment="1" applyProtection="1">
      <alignment horizontal="right" vertical="top"/>
      <protection hidden="1"/>
    </xf>
    <xf numFmtId="0" fontId="35" fillId="36" borderId="25" xfId="93" applyFont="1" applyFill="1" applyBorder="1" applyAlignment="1" applyProtection="1">
      <alignment horizontal="left" vertical="top" wrapText="1"/>
      <protection hidden="1"/>
    </xf>
    <xf numFmtId="0" fontId="35" fillId="36" borderId="25" xfId="93" applyNumberFormat="1" applyFont="1" applyFill="1" applyBorder="1" applyAlignment="1" applyProtection="1">
      <alignment horizontal="right" vertical="top" shrinkToFit="1"/>
      <protection hidden="1"/>
    </xf>
    <xf numFmtId="0" fontId="16" fillId="36" borderId="0" xfId="95" applyFont="1" applyFill="1" applyBorder="1" applyAlignment="1" applyProtection="1">
      <alignment vertical="top"/>
      <protection hidden="1"/>
    </xf>
    <xf numFmtId="49" fontId="7" fillId="36" borderId="0" xfId="95" applyNumberFormat="1" applyFont="1" applyFill="1" applyBorder="1" applyAlignment="1" applyProtection="1">
      <alignment horizontal="left" vertical="center"/>
      <protection locked="0" hidden="1"/>
    </xf>
    <xf numFmtId="0" fontId="7" fillId="36" borderId="0" xfId="95" applyFont="1" applyFill="1" applyProtection="1">
      <protection hidden="1"/>
    </xf>
    <xf numFmtId="0" fontId="39" fillId="36" borderId="0" xfId="95" applyFont="1" applyFill="1" applyProtection="1">
      <protection hidden="1"/>
    </xf>
    <xf numFmtId="0" fontId="16" fillId="36" borderId="0" xfId="95" applyFont="1" applyFill="1" applyProtection="1">
      <protection hidden="1"/>
    </xf>
    <xf numFmtId="0" fontId="16" fillId="36" borderId="0" xfId="95" applyFont="1" applyFill="1" applyBorder="1" applyAlignment="1" applyProtection="1">
      <alignment horizontal="center" vertical="center"/>
      <protection hidden="1"/>
    </xf>
    <xf numFmtId="0" fontId="16" fillId="36" borderId="0" xfId="95" applyFont="1" applyFill="1" applyAlignment="1" applyProtection="1">
      <alignment horizontal="center"/>
      <protection hidden="1"/>
    </xf>
    <xf numFmtId="0" fontId="7" fillId="0" borderId="0" xfId="95" applyFont="1" applyFill="1" applyProtection="1">
      <protection hidden="1"/>
    </xf>
    <xf numFmtId="0" fontId="81" fillId="36" borderId="0" xfId="95" applyFont="1" applyFill="1" applyBorder="1" applyAlignment="1" applyProtection="1">
      <alignment horizontal="left" vertical="center"/>
      <protection locked="0"/>
    </xf>
    <xf numFmtId="0" fontId="17" fillId="36" borderId="0" xfId="95" applyFont="1" applyFill="1" applyBorder="1" applyAlignment="1" applyProtection="1">
      <alignment horizontal="left" vertical="center" shrinkToFit="1"/>
      <protection locked="0" hidden="1"/>
    </xf>
    <xf numFmtId="178" fontId="17" fillId="36" borderId="0" xfId="95" applyNumberFormat="1" applyFont="1" applyFill="1" applyBorder="1" applyAlignment="1" applyProtection="1">
      <alignment horizontal="left" vertical="center" shrinkToFit="1"/>
      <protection locked="0" hidden="1"/>
    </xf>
    <xf numFmtId="0" fontId="81" fillId="36" borderId="0" xfId="95" applyFont="1" applyFill="1" applyBorder="1" applyAlignment="1" applyProtection="1">
      <alignment horizontal="right" vertical="center"/>
      <protection hidden="1"/>
    </xf>
    <xf numFmtId="0" fontId="7" fillId="36" borderId="30" xfId="95" applyFont="1" applyFill="1" applyBorder="1" applyAlignment="1" applyProtection="1">
      <alignment horizontal="right" vertical="center"/>
      <protection hidden="1"/>
    </xf>
    <xf numFmtId="0" fontId="7" fillId="36" borderId="1" xfId="95" applyFont="1" applyFill="1" applyBorder="1" applyAlignment="1" applyProtection="1">
      <alignment horizontal="center" vertical="center" wrapText="1"/>
      <protection hidden="1"/>
    </xf>
    <xf numFmtId="0" fontId="7" fillId="36" borderId="0" xfId="95" applyFont="1" applyFill="1" applyBorder="1" applyAlignment="1" applyProtection="1">
      <alignment horizontal="center" vertical="center" wrapText="1"/>
      <protection hidden="1"/>
    </xf>
    <xf numFmtId="0" fontId="11" fillId="36" borderId="0" xfId="95" applyFont="1" applyFill="1" applyBorder="1" applyAlignment="1" applyProtection="1">
      <alignment horizontal="left" vertical="center"/>
      <protection locked="0"/>
    </xf>
    <xf numFmtId="0" fontId="51" fillId="36" borderId="0" xfId="95" applyFont="1" applyFill="1" applyBorder="1" applyAlignment="1" applyProtection="1">
      <alignment horizontal="left" vertical="center"/>
      <protection locked="0"/>
    </xf>
    <xf numFmtId="0" fontId="7" fillId="36" borderId="0" xfId="95" applyFont="1" applyFill="1" applyBorder="1" applyAlignment="1" applyProtection="1">
      <alignment vertical="center"/>
      <protection hidden="1"/>
    </xf>
    <xf numFmtId="0" fontId="83" fillId="36" borderId="0" xfId="95" applyFont="1" applyFill="1" applyBorder="1" applyAlignment="1" applyProtection="1">
      <alignment vertical="center"/>
      <protection hidden="1"/>
    </xf>
    <xf numFmtId="0" fontId="39" fillId="36" borderId="0" xfId="95" applyFont="1" applyFill="1" applyBorder="1" applyAlignment="1" applyProtection="1">
      <alignment horizontal="right" vertical="center" shrinkToFit="1"/>
      <protection hidden="1"/>
    </xf>
    <xf numFmtId="0" fontId="51" fillId="36" borderId="0" xfId="95" applyFont="1" applyFill="1" applyBorder="1" applyAlignment="1" applyProtection="1">
      <alignment vertical="center"/>
      <protection locked="0"/>
    </xf>
    <xf numFmtId="0" fontId="11" fillId="36" borderId="0" xfId="95" applyFont="1" applyFill="1" applyBorder="1" applyAlignment="1" applyProtection="1">
      <alignment vertical="center"/>
      <protection locked="0"/>
    </xf>
    <xf numFmtId="0" fontId="4" fillId="36" borderId="0" xfId="95" applyFont="1" applyFill="1" applyBorder="1" applyAlignment="1" applyProtection="1">
      <alignment vertical="center"/>
      <protection locked="0"/>
    </xf>
    <xf numFmtId="0" fontId="39" fillId="36" borderId="0" xfId="95" applyFont="1" applyFill="1" applyAlignment="1" applyProtection="1">
      <alignment vertical="center"/>
      <protection hidden="1"/>
    </xf>
    <xf numFmtId="0" fontId="7" fillId="0" borderId="0" xfId="95" applyFont="1" applyAlignment="1" applyProtection="1">
      <alignment vertical="center"/>
      <protection hidden="1"/>
    </xf>
    <xf numFmtId="0" fontId="39" fillId="36" borderId="20" xfId="95" applyFont="1" applyFill="1" applyBorder="1" applyAlignment="1" applyProtection="1">
      <alignment vertical="center"/>
      <protection hidden="1"/>
    </xf>
    <xf numFmtId="0" fontId="30" fillId="40" borderId="0" xfId="0" applyFont="1" applyFill="1" applyBorder="1" applyAlignment="1" applyProtection="1">
      <alignment horizontal="left" vertical="center"/>
      <protection hidden="1"/>
    </xf>
    <xf numFmtId="0" fontId="9" fillId="36" borderId="0" xfId="95" applyFont="1" applyFill="1" applyBorder="1" applyAlignment="1" applyProtection="1">
      <alignment vertical="top"/>
      <protection hidden="1"/>
    </xf>
    <xf numFmtId="0" fontId="13" fillId="36" borderId="0" xfId="77" applyFont="1" applyFill="1" applyBorder="1" applyAlignment="1" applyProtection="1">
      <alignment horizontal="center" vertical="center" shrinkToFit="1"/>
      <protection hidden="1"/>
    </xf>
    <xf numFmtId="0" fontId="4" fillId="36" borderId="0" xfId="0" applyFont="1" applyFill="1" applyProtection="1">
      <protection hidden="1"/>
    </xf>
    <xf numFmtId="0" fontId="4" fillId="36" borderId="0" xfId="0" applyFont="1" applyFill="1" applyBorder="1" applyAlignment="1" applyProtection="1">
      <alignment horizontal="center"/>
      <protection hidden="1"/>
    </xf>
    <xf numFmtId="178" fontId="51" fillId="36" borderId="0" xfId="95" applyNumberFormat="1" applyFont="1" applyFill="1" applyBorder="1" applyAlignment="1" applyProtection="1">
      <alignment horizontal="left" vertical="center"/>
      <protection locked="0"/>
    </xf>
    <xf numFmtId="0" fontId="36" fillId="36" borderId="0" xfId="93" applyFont="1" applyFill="1" applyAlignment="1" applyProtection="1">
      <alignment horizontal="right" vertical="top"/>
      <protection hidden="1"/>
    </xf>
    <xf numFmtId="179" fontId="17" fillId="36" borderId="0" xfId="95" applyNumberFormat="1" applyFont="1" applyFill="1" applyBorder="1" applyAlignment="1" applyProtection="1">
      <alignment vertical="center"/>
      <protection hidden="1"/>
    </xf>
    <xf numFmtId="179" fontId="17" fillId="36" borderId="0" xfId="95" applyNumberFormat="1" applyFont="1" applyFill="1" applyBorder="1" applyAlignment="1" applyProtection="1">
      <alignment horizontal="left" vertical="center"/>
      <protection hidden="1"/>
    </xf>
    <xf numFmtId="179" fontId="17" fillId="36" borderId="0" xfId="95" quotePrefix="1" applyNumberFormat="1" applyFont="1" applyFill="1" applyBorder="1" applyAlignment="1" applyProtection="1">
      <alignment horizontal="left" vertical="center"/>
      <protection hidden="1"/>
    </xf>
    <xf numFmtId="49" fontId="51" fillId="36" borderId="0" xfId="95" applyNumberFormat="1" applyFont="1" applyFill="1" applyBorder="1" applyAlignment="1" applyProtection="1">
      <alignment horizontal="left" vertical="center"/>
      <protection locked="0"/>
    </xf>
    <xf numFmtId="49" fontId="11" fillId="36" borderId="0" xfId="95" applyNumberFormat="1" applyFont="1" applyFill="1" applyBorder="1" applyAlignment="1" applyProtection="1">
      <alignment horizontal="left" vertical="center"/>
      <protection locked="0"/>
    </xf>
    <xf numFmtId="49" fontId="7" fillId="36" borderId="0" xfId="95" applyNumberFormat="1" applyFont="1" applyFill="1" applyBorder="1" applyAlignment="1" applyProtection="1">
      <alignment horizontal="left" vertical="center"/>
      <protection locked="0"/>
    </xf>
    <xf numFmtId="0" fontId="7" fillId="36" borderId="0" xfId="95" applyFont="1" applyFill="1" applyBorder="1" applyAlignment="1" applyProtection="1">
      <alignment horizontal="left" vertical="center" shrinkToFit="1"/>
      <protection locked="0"/>
    </xf>
    <xf numFmtId="0" fontId="51" fillId="36" borderId="0" xfId="95" applyFont="1" applyFill="1" applyBorder="1" applyAlignment="1" applyProtection="1">
      <alignment horizontal="left" vertical="center" shrinkToFit="1"/>
      <protection locked="0"/>
    </xf>
    <xf numFmtId="0" fontId="16" fillId="41" borderId="0" xfId="95" applyFont="1" applyFill="1" applyAlignment="1" applyProtection="1">
      <alignment horizontal="center" vertical="center"/>
      <protection hidden="1"/>
    </xf>
    <xf numFmtId="0" fontId="40" fillId="36" borderId="16" xfId="93" applyFont="1" applyFill="1" applyBorder="1" applyAlignment="1" applyProtection="1">
      <alignment vertical="top"/>
      <protection hidden="1"/>
    </xf>
    <xf numFmtId="0" fontId="39" fillId="36" borderId="16" xfId="0" applyFont="1" applyFill="1" applyBorder="1" applyAlignment="1" applyProtection="1">
      <alignment vertical="top"/>
      <protection hidden="1"/>
    </xf>
    <xf numFmtId="1" fontId="56" fillId="36" borderId="0" xfId="93" applyNumberFormat="1" applyFont="1" applyFill="1" applyBorder="1" applyAlignment="1" applyProtection="1">
      <alignment vertical="top"/>
      <protection hidden="1"/>
    </xf>
    <xf numFmtId="0" fontId="41" fillId="36" borderId="0" xfId="93" applyFont="1" applyFill="1" applyAlignment="1" applyProtection="1">
      <alignment vertical="top"/>
      <protection hidden="1"/>
    </xf>
    <xf numFmtId="0" fontId="23" fillId="36" borderId="16" xfId="0" applyFont="1" applyFill="1" applyBorder="1" applyAlignment="1" applyProtection="1">
      <alignment vertical="top" wrapText="1"/>
      <protection hidden="1"/>
    </xf>
    <xf numFmtId="0" fontId="84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98" fillId="36" borderId="0" xfId="95" applyFont="1" applyFill="1" applyBorder="1" applyAlignment="1" applyProtection="1">
      <alignment vertical="top"/>
      <protection hidden="1"/>
    </xf>
    <xf numFmtId="0" fontId="3" fillId="36" borderId="0" xfId="77" applyFont="1" applyFill="1" applyBorder="1" applyAlignment="1" applyProtection="1">
      <alignment horizontal="center" vertical="center"/>
      <protection hidden="1"/>
    </xf>
    <xf numFmtId="0" fontId="29" fillId="38" borderId="31" xfId="77" applyFont="1" applyFill="1" applyBorder="1" applyAlignment="1" applyProtection="1">
      <alignment horizontal="centerContinuous" vertical="center"/>
      <protection hidden="1"/>
    </xf>
    <xf numFmtId="0" fontId="59" fillId="38" borderId="31" xfId="77" applyFont="1" applyFill="1" applyBorder="1" applyAlignment="1" applyProtection="1">
      <alignment horizontal="centerContinuous" vertical="center"/>
      <protection hidden="1"/>
    </xf>
    <xf numFmtId="0" fontId="28" fillId="38" borderId="31" xfId="0" applyFont="1" applyFill="1" applyBorder="1" applyAlignment="1" applyProtection="1">
      <alignment horizontal="centerContinuous" vertical="center"/>
      <protection hidden="1"/>
    </xf>
    <xf numFmtId="0" fontId="28" fillId="38" borderId="32" xfId="0" applyFont="1" applyFill="1" applyBorder="1" applyAlignment="1" applyProtection="1">
      <alignment horizontal="centerContinuous" vertical="center"/>
      <protection hidden="1"/>
    </xf>
    <xf numFmtId="0" fontId="30" fillId="36" borderId="0" xfId="77" applyFont="1" applyFill="1" applyBorder="1" applyAlignment="1" applyProtection="1">
      <alignment horizontal="center" vertical="center" wrapText="1"/>
      <protection hidden="1"/>
    </xf>
    <xf numFmtId="0" fontId="45" fillId="38" borderId="31" xfId="77" applyFont="1" applyFill="1" applyBorder="1" applyAlignment="1" applyProtection="1">
      <alignment horizontal="centerContinuous" vertical="center"/>
      <protection hidden="1"/>
    </xf>
    <xf numFmtId="0" fontId="45" fillId="38" borderId="31" xfId="0" applyFont="1" applyFill="1" applyBorder="1" applyAlignment="1" applyProtection="1">
      <alignment horizontal="centerContinuous" vertical="center"/>
      <protection hidden="1"/>
    </xf>
    <xf numFmtId="0" fontId="21" fillId="38" borderId="31" xfId="77" applyFont="1" applyFill="1" applyBorder="1" applyAlignment="1" applyProtection="1">
      <alignment horizontal="centerContinuous" vertical="center"/>
      <protection hidden="1"/>
    </xf>
    <xf numFmtId="0" fontId="21" fillId="38" borderId="32" xfId="77" applyFont="1" applyFill="1" applyBorder="1" applyAlignment="1" applyProtection="1">
      <alignment horizontal="centerContinuous" vertical="center"/>
      <protection hidden="1"/>
    </xf>
    <xf numFmtId="0" fontId="13" fillId="38" borderId="33" xfId="77" applyFont="1" applyFill="1" applyBorder="1" applyAlignment="1" applyProtection="1">
      <alignment horizontal="centerContinuous" vertical="center"/>
      <protection hidden="1"/>
    </xf>
    <xf numFmtId="0" fontId="13" fillId="38" borderId="31" xfId="77" applyFont="1" applyFill="1" applyBorder="1" applyAlignment="1" applyProtection="1">
      <alignment horizontal="centerContinuous" vertical="center"/>
      <protection hidden="1"/>
    </xf>
    <xf numFmtId="0" fontId="14" fillId="0" borderId="0" xfId="0" applyFont="1" applyFill="1" applyAlignment="1" applyProtection="1">
      <alignment vertical="center"/>
    </xf>
    <xf numFmtId="0" fontId="14" fillId="41" borderId="0" xfId="0" applyFont="1" applyFill="1" applyAlignment="1" applyProtection="1">
      <alignment vertical="center"/>
    </xf>
    <xf numFmtId="0" fontId="0" fillId="41" borderId="0" xfId="0" applyFill="1" applyProtection="1"/>
    <xf numFmtId="0" fontId="0" fillId="36" borderId="0" xfId="0" applyFill="1" applyProtection="1"/>
    <xf numFmtId="0" fontId="0" fillId="0" borderId="0" xfId="0" applyProtection="1"/>
    <xf numFmtId="0" fontId="0" fillId="0" borderId="0" xfId="0" applyAlignment="1" applyProtection="1">
      <alignment vertical="center"/>
    </xf>
    <xf numFmtId="0" fontId="59" fillId="36" borderId="0" xfId="77" applyFont="1" applyFill="1" applyBorder="1" applyAlignment="1" applyProtection="1">
      <alignment horizontal="center" vertical="center" wrapText="1"/>
    </xf>
    <xf numFmtId="0" fontId="59" fillId="38" borderId="33" xfId="77" applyFont="1" applyFill="1" applyBorder="1" applyAlignment="1" applyProtection="1">
      <alignment horizontal="centerContinuous" vertical="center" wrapText="1"/>
    </xf>
    <xf numFmtId="0" fontId="21" fillId="38" borderId="31" xfId="77" applyFont="1" applyFill="1" applyBorder="1" applyAlignment="1" applyProtection="1">
      <alignment horizontal="centerContinuous" vertical="center" wrapText="1"/>
    </xf>
    <xf numFmtId="0" fontId="45" fillId="38" borderId="31" xfId="0" applyFont="1" applyFill="1" applyBorder="1" applyAlignment="1" applyProtection="1">
      <alignment horizontal="centerContinuous" vertical="center"/>
    </xf>
    <xf numFmtId="0" fontId="40" fillId="38" borderId="31" xfId="0" applyFont="1" applyFill="1" applyBorder="1" applyAlignment="1" applyProtection="1">
      <alignment horizontal="centerContinuous" vertical="center"/>
    </xf>
    <xf numFmtId="0" fontId="40" fillId="38" borderId="32" xfId="0" applyFont="1" applyFill="1" applyBorder="1" applyAlignment="1" applyProtection="1">
      <alignment horizontal="centerContinuous" vertical="center"/>
    </xf>
    <xf numFmtId="0" fontId="0" fillId="36" borderId="0" xfId="0" applyFill="1" applyBorder="1" applyProtection="1"/>
    <xf numFmtId="0" fontId="0" fillId="36" borderId="0" xfId="0" applyFill="1" applyBorder="1" applyAlignment="1" applyProtection="1">
      <alignment vertical="center"/>
    </xf>
    <xf numFmtId="0" fontId="0" fillId="36" borderId="0" xfId="0" applyFill="1" applyBorder="1" applyAlignment="1" applyProtection="1">
      <alignment horizontal="left" vertical="center"/>
    </xf>
    <xf numFmtId="0" fontId="0" fillId="36" borderId="0" xfId="0" applyFill="1" applyBorder="1" applyAlignment="1" applyProtection="1">
      <alignment horizontal="center" vertical="center"/>
    </xf>
    <xf numFmtId="0" fontId="0" fillId="36" borderId="0" xfId="0" applyFill="1" applyBorder="1" applyAlignment="1" applyProtection="1">
      <alignment horizontal="centerContinuous" vertical="center"/>
    </xf>
    <xf numFmtId="0" fontId="0" fillId="36" borderId="0" xfId="0" applyFill="1" applyAlignment="1" applyProtection="1">
      <alignment vertical="center"/>
    </xf>
    <xf numFmtId="0" fontId="0" fillId="36" borderId="20" xfId="0" applyFill="1" applyBorder="1" applyAlignment="1" applyProtection="1">
      <alignment vertical="center"/>
    </xf>
    <xf numFmtId="0" fontId="25" fillId="36" borderId="20" xfId="0" applyFont="1" applyFill="1" applyBorder="1" applyAlignment="1" applyProtection="1">
      <alignment vertical="center"/>
      <protection locked="0"/>
    </xf>
    <xf numFmtId="0" fontId="0" fillId="36" borderId="20" xfId="0" applyFill="1" applyBorder="1" applyAlignment="1" applyProtection="1">
      <alignment horizontal="center" vertical="center"/>
    </xf>
    <xf numFmtId="0" fontId="0" fillId="0" borderId="7" xfId="0" applyBorder="1" applyAlignment="1" applyProtection="1">
      <alignment vertical="center"/>
    </xf>
    <xf numFmtId="17" fontId="0" fillId="0" borderId="7" xfId="0" applyNumberFormat="1" applyBorder="1" applyAlignment="1" applyProtection="1">
      <alignment horizontal="center" vertical="center"/>
    </xf>
    <xf numFmtId="17" fontId="0" fillId="0" borderId="34" xfId="0" applyNumberFormat="1" applyBorder="1" applyAlignment="1" applyProtection="1">
      <alignment horizontal="center" vertical="center"/>
    </xf>
    <xf numFmtId="0" fontId="0" fillId="41" borderId="7" xfId="0" applyFill="1" applyBorder="1" applyAlignment="1" applyProtection="1">
      <alignment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14" fontId="43" fillId="0" borderId="0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4" fontId="43" fillId="0" borderId="0" xfId="0" applyNumberFormat="1" applyFont="1" applyAlignment="1" applyProtection="1">
      <alignment horizontal="center" vertical="center"/>
    </xf>
    <xf numFmtId="14" fontId="0" fillId="0" borderId="0" xfId="0" applyNumberFormat="1" applyBorder="1" applyAlignment="1" applyProtection="1">
      <alignment horizontal="center" vertical="center"/>
    </xf>
    <xf numFmtId="0" fontId="0" fillId="36" borderId="20" xfId="0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 shrinkToFit="1"/>
    </xf>
    <xf numFmtId="0" fontId="3" fillId="41" borderId="7" xfId="0" applyFont="1" applyFill="1" applyBorder="1" applyAlignment="1" applyProtection="1">
      <alignment vertical="center" shrinkToFit="1"/>
    </xf>
    <xf numFmtId="0" fontId="3" fillId="0" borderId="7" xfId="0" applyFont="1" applyBorder="1" applyAlignment="1" applyProtection="1">
      <alignment horizontal="center" vertical="center" shrinkToFit="1"/>
    </xf>
    <xf numFmtId="0" fontId="14" fillId="0" borderId="7" xfId="0" applyFont="1" applyBorder="1" applyAlignment="1" applyProtection="1">
      <alignment horizontal="center" vertical="center" shrinkToFit="1"/>
    </xf>
    <xf numFmtId="0" fontId="14" fillId="0" borderId="34" xfId="0" applyFont="1" applyBorder="1" applyAlignment="1" applyProtection="1">
      <alignment horizontal="center" vertical="center" shrinkToFit="1"/>
    </xf>
    <xf numFmtId="1" fontId="3" fillId="0" borderId="7" xfId="0" applyNumberFormat="1" applyFont="1" applyBorder="1" applyAlignment="1" applyProtection="1">
      <alignment horizontal="center" vertical="center" shrinkToFit="1"/>
    </xf>
    <xf numFmtId="1" fontId="3" fillId="0" borderId="7" xfId="0" applyNumberFormat="1" applyFont="1" applyBorder="1" applyAlignment="1" applyProtection="1">
      <alignment vertical="center" shrinkToFit="1"/>
    </xf>
    <xf numFmtId="1" fontId="3" fillId="0" borderId="34" xfId="0" applyNumberFormat="1" applyFont="1" applyBorder="1" applyAlignment="1" applyProtection="1">
      <alignment horizontal="center" vertical="center" shrinkToFit="1"/>
    </xf>
    <xf numFmtId="0" fontId="103" fillId="36" borderId="0" xfId="95" applyFont="1" applyFill="1" applyBorder="1" applyAlignment="1" applyProtection="1">
      <alignment vertical="top"/>
      <protection hidden="1"/>
    </xf>
    <xf numFmtId="0" fontId="35" fillId="0" borderId="35" xfId="93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vertical="top"/>
      <protection hidden="1"/>
    </xf>
    <xf numFmtId="0" fontId="104" fillId="36" borderId="0" xfId="93" applyFont="1" applyFill="1" applyBorder="1" applyAlignment="1" applyProtection="1">
      <alignment vertical="top"/>
      <protection hidden="1"/>
    </xf>
    <xf numFmtId="0" fontId="105" fillId="36" borderId="0" xfId="93" applyFont="1" applyFill="1" applyBorder="1" applyAlignment="1" applyProtection="1">
      <alignment vertical="top"/>
      <protection hidden="1"/>
    </xf>
    <xf numFmtId="0" fontId="106" fillId="39" borderId="36" xfId="0" applyFont="1" applyFill="1" applyBorder="1" applyAlignment="1" applyProtection="1">
      <alignment horizontal="centerContinuous" vertical="center"/>
      <protection hidden="1"/>
    </xf>
    <xf numFmtId="0" fontId="29" fillId="41" borderId="0" xfId="95" applyFont="1" applyFill="1" applyAlignment="1" applyProtection="1">
      <alignment horizontal="centerContinuous" vertical="center"/>
      <protection hidden="1"/>
    </xf>
    <xf numFmtId="0" fontId="99" fillId="39" borderId="37" xfId="0" applyFont="1" applyFill="1" applyBorder="1" applyAlignment="1" applyProtection="1">
      <alignment horizontal="centerContinuous" vertical="center"/>
      <protection hidden="1"/>
    </xf>
    <xf numFmtId="0" fontId="14" fillId="36" borderId="7" xfId="93" applyNumberFormat="1" applyFont="1" applyFill="1" applyBorder="1" applyAlignment="1" applyProtection="1">
      <alignment horizontal="center" vertical="top" shrinkToFit="1"/>
      <protection locked="0"/>
    </xf>
    <xf numFmtId="0" fontId="14" fillId="0" borderId="7" xfId="0" applyFont="1" applyBorder="1" applyAlignment="1" applyProtection="1">
      <alignment horizontal="center" vertical="center" shrinkToFit="1"/>
      <protection locked="0"/>
    </xf>
    <xf numFmtId="0" fontId="14" fillId="0" borderId="34" xfId="0" applyFont="1" applyBorder="1" applyAlignment="1" applyProtection="1">
      <alignment horizontal="center" vertical="center" shrinkToFit="1"/>
      <protection locked="0"/>
    </xf>
    <xf numFmtId="0" fontId="14" fillId="36" borderId="7" xfId="93" applyNumberFormat="1" applyFont="1" applyFill="1" applyBorder="1" applyAlignment="1" applyProtection="1">
      <alignment horizontal="right" vertical="top" shrinkToFit="1"/>
      <protection locked="0"/>
    </xf>
    <xf numFmtId="14" fontId="100" fillId="0" borderId="7" xfId="0" applyNumberFormat="1" applyFont="1" applyBorder="1" applyAlignment="1" applyProtection="1">
      <alignment horizontal="center" vertical="center" shrinkToFit="1"/>
      <protection locked="0"/>
    </xf>
    <xf numFmtId="1" fontId="14" fillId="0" borderId="7" xfId="0" applyNumberFormat="1" applyFont="1" applyBorder="1" applyAlignment="1" applyProtection="1">
      <alignment horizontal="center" vertical="center" shrinkToFit="1"/>
      <protection locked="0"/>
    </xf>
    <xf numFmtId="0" fontId="45" fillId="38" borderId="0" xfId="95" applyFont="1" applyFill="1" applyBorder="1" applyAlignment="1" applyProtection="1">
      <alignment horizontal="left" vertical="center"/>
      <protection hidden="1"/>
    </xf>
    <xf numFmtId="0" fontId="45" fillId="38" borderId="0" xfId="95" applyFont="1" applyFill="1" applyBorder="1" applyAlignment="1" applyProtection="1">
      <alignment vertical="center"/>
      <protection hidden="1"/>
    </xf>
    <xf numFmtId="0" fontId="45" fillId="38" borderId="0" xfId="95" applyFont="1" applyFill="1" applyAlignment="1" applyProtection="1">
      <alignment horizontal="left" vertical="center"/>
      <protection hidden="1"/>
    </xf>
    <xf numFmtId="0" fontId="83" fillId="38" borderId="0" xfId="95" applyFont="1" applyFill="1" applyBorder="1" applyAlignment="1" applyProtection="1">
      <alignment vertical="center"/>
      <protection hidden="1"/>
    </xf>
    <xf numFmtId="0" fontId="102" fillId="38" borderId="0" xfId="95" applyFont="1" applyFill="1" applyBorder="1" applyAlignment="1" applyProtection="1">
      <alignment horizontal="center" vertical="center"/>
      <protection hidden="1"/>
    </xf>
    <xf numFmtId="0" fontId="102" fillId="38" borderId="0" xfId="95" applyFont="1" applyFill="1" applyBorder="1" applyAlignment="1" applyProtection="1">
      <alignment vertical="center"/>
      <protection hidden="1"/>
    </xf>
    <xf numFmtId="0" fontId="38" fillId="38" borderId="0" xfId="95" applyFont="1" applyFill="1" applyBorder="1" applyAlignment="1" applyProtection="1">
      <alignment vertical="center"/>
      <protection hidden="1"/>
    </xf>
    <xf numFmtId="0" fontId="83" fillId="38" borderId="0" xfId="95" applyFont="1" applyFill="1" applyBorder="1" applyAlignment="1" applyProtection="1">
      <alignment horizontal="left" vertical="center"/>
      <protection hidden="1"/>
    </xf>
    <xf numFmtId="0" fontId="46" fillId="38" borderId="0" xfId="95" applyFont="1" applyFill="1" applyBorder="1" applyAlignment="1" applyProtection="1">
      <alignment horizontal="left" vertical="center"/>
      <protection hidden="1"/>
    </xf>
    <xf numFmtId="0" fontId="101" fillId="38" borderId="0" xfId="95" applyFont="1" applyFill="1" applyBorder="1" applyAlignment="1" applyProtection="1">
      <alignment horizontal="left" vertical="center"/>
      <protection hidden="1"/>
    </xf>
    <xf numFmtId="0" fontId="101" fillId="38" borderId="0" xfId="95" applyFont="1" applyFill="1" applyBorder="1" applyAlignment="1" applyProtection="1">
      <alignment vertical="center"/>
      <protection hidden="1"/>
    </xf>
    <xf numFmtId="0" fontId="103" fillId="38" borderId="0" xfId="95" applyFont="1" applyFill="1" applyBorder="1" applyAlignment="1" applyProtection="1">
      <alignment horizontal="left" vertical="center"/>
      <protection hidden="1"/>
    </xf>
    <xf numFmtId="0" fontId="109" fillId="39" borderId="36" xfId="0" applyFont="1" applyFill="1" applyBorder="1" applyAlignment="1" applyProtection="1">
      <alignment horizontal="centerContinuous" vertical="center"/>
      <protection hidden="1"/>
    </xf>
    <xf numFmtId="0" fontId="2" fillId="36" borderId="0" xfId="94" applyFill="1" applyAlignment="1" applyProtection="1">
      <alignment vertical="top"/>
      <protection hidden="1"/>
    </xf>
    <xf numFmtId="0" fontId="2" fillId="36" borderId="0" xfId="94" applyFont="1" applyFill="1" applyAlignment="1" applyProtection="1">
      <alignment vertical="top"/>
      <protection hidden="1"/>
    </xf>
    <xf numFmtId="0" fontId="42" fillId="36" borderId="0" xfId="94" applyFont="1" applyFill="1" applyAlignment="1" applyProtection="1">
      <alignment horizontal="centerContinuous" vertical="top"/>
      <protection hidden="1"/>
    </xf>
    <xf numFmtId="0" fontId="36" fillId="36" borderId="0" xfId="94" applyFont="1" applyFill="1" applyAlignment="1" applyProtection="1">
      <alignment horizontal="centerContinuous" vertical="top"/>
      <protection hidden="1"/>
    </xf>
    <xf numFmtId="0" fontId="2" fillId="0" borderId="0" xfId="94" applyAlignment="1" applyProtection="1">
      <alignment vertical="top"/>
      <protection hidden="1"/>
    </xf>
    <xf numFmtId="0" fontId="11" fillId="36" borderId="0" xfId="94" applyFont="1" applyFill="1" applyAlignment="1" applyProtection="1">
      <alignment horizontal="centerContinuous" vertical="top"/>
      <protection hidden="1"/>
    </xf>
    <xf numFmtId="0" fontId="36" fillId="36" borderId="0" xfId="94" applyFont="1" applyFill="1" applyAlignment="1" applyProtection="1">
      <alignment horizontal="right" vertical="top"/>
      <protection hidden="1"/>
    </xf>
    <xf numFmtId="0" fontId="2" fillId="36" borderId="17" xfId="94" applyFill="1" applyBorder="1" applyAlignment="1" applyProtection="1">
      <alignment vertical="top"/>
      <protection hidden="1"/>
    </xf>
    <xf numFmtId="0" fontId="2" fillId="36" borderId="16" xfId="94" applyFill="1" applyBorder="1" applyAlignment="1" applyProtection="1">
      <alignment vertical="top"/>
      <protection hidden="1"/>
    </xf>
    <xf numFmtId="0" fontId="2" fillId="36" borderId="35" xfId="94" applyFill="1" applyBorder="1" applyAlignment="1" applyProtection="1">
      <alignment vertical="top"/>
      <protection hidden="1"/>
    </xf>
    <xf numFmtId="0" fontId="2" fillId="36" borderId="25" xfId="94" applyFill="1" applyBorder="1" applyAlignment="1" applyProtection="1">
      <alignment vertical="top"/>
      <protection hidden="1"/>
    </xf>
    <xf numFmtId="0" fontId="2" fillId="36" borderId="26" xfId="94" applyFill="1" applyBorder="1" applyAlignment="1" applyProtection="1">
      <alignment vertical="top"/>
      <protection hidden="1"/>
    </xf>
    <xf numFmtId="0" fontId="2" fillId="36" borderId="38" xfId="94" applyFill="1" applyBorder="1" applyAlignment="1" applyProtection="1">
      <alignment vertical="top"/>
      <protection hidden="1"/>
    </xf>
    <xf numFmtId="0" fontId="2" fillId="36" borderId="39" xfId="94" applyFill="1" applyBorder="1" applyAlignment="1" applyProtection="1">
      <alignment vertical="top"/>
      <protection hidden="1"/>
    </xf>
    <xf numFmtId="0" fontId="2" fillId="36" borderId="40" xfId="94" applyFill="1" applyBorder="1" applyAlignment="1" applyProtection="1">
      <alignment vertical="top"/>
      <protection hidden="1"/>
    </xf>
    <xf numFmtId="0" fontId="2" fillId="36" borderId="13" xfId="94" applyFill="1" applyBorder="1" applyAlignment="1" applyProtection="1">
      <alignment vertical="top"/>
      <protection hidden="1"/>
    </xf>
    <xf numFmtId="0" fontId="26" fillId="36" borderId="16" xfId="94" applyFont="1" applyFill="1" applyBorder="1" applyAlignment="1" applyProtection="1">
      <alignment vertical="top"/>
      <protection hidden="1"/>
    </xf>
    <xf numFmtId="0" fontId="61" fillId="36" borderId="16" xfId="94" applyFont="1" applyFill="1" applyBorder="1" applyAlignment="1" applyProtection="1">
      <alignment vertical="top"/>
      <protection hidden="1"/>
    </xf>
    <xf numFmtId="0" fontId="2" fillId="36" borderId="41" xfId="94" applyFill="1" applyBorder="1" applyAlignment="1" applyProtection="1">
      <alignment vertical="top" wrapText="1"/>
      <protection hidden="1"/>
    </xf>
    <xf numFmtId="0" fontId="2" fillId="36" borderId="17" xfId="94" applyFill="1" applyBorder="1" applyAlignment="1" applyProtection="1">
      <alignment horizontal="centerContinuous" vertical="top"/>
      <protection hidden="1"/>
    </xf>
    <xf numFmtId="0" fontId="2" fillId="36" borderId="16" xfId="94" applyFill="1" applyBorder="1" applyAlignment="1" applyProtection="1">
      <alignment horizontal="centerContinuous" vertical="top"/>
      <protection hidden="1"/>
    </xf>
    <xf numFmtId="0" fontId="36" fillId="36" borderId="16" xfId="94" applyFont="1" applyFill="1" applyBorder="1" applyAlignment="1" applyProtection="1">
      <alignment horizontal="centerContinuous" vertical="top"/>
      <protection hidden="1"/>
    </xf>
    <xf numFmtId="0" fontId="36" fillId="36" borderId="35" xfId="94" applyFont="1" applyFill="1" applyBorder="1" applyAlignment="1" applyProtection="1">
      <alignment horizontal="centerContinuous" vertical="top"/>
      <protection hidden="1"/>
    </xf>
    <xf numFmtId="0" fontId="2" fillId="36" borderId="41" xfId="94" applyFill="1" applyBorder="1" applyAlignment="1" applyProtection="1">
      <alignment horizontal="center" vertical="top"/>
      <protection hidden="1"/>
    </xf>
    <xf numFmtId="0" fontId="2" fillId="36" borderId="42" xfId="94" applyFill="1" applyBorder="1" applyAlignment="1" applyProtection="1">
      <alignment horizontal="center" vertical="top"/>
      <protection hidden="1"/>
    </xf>
    <xf numFmtId="0" fontId="2" fillId="36" borderId="16" xfId="94" applyFont="1" applyFill="1" applyBorder="1" applyAlignment="1" applyProtection="1">
      <alignment vertical="top"/>
      <protection hidden="1"/>
    </xf>
    <xf numFmtId="0" fontId="2" fillId="36" borderId="43" xfId="94" applyFill="1" applyBorder="1" applyAlignment="1" applyProtection="1">
      <alignment horizontal="center" vertical="top"/>
      <protection hidden="1"/>
    </xf>
    <xf numFmtId="0" fontId="2" fillId="36" borderId="13" xfId="94" applyFill="1" applyBorder="1" applyAlignment="1" applyProtection="1">
      <alignment horizontal="center" vertical="top"/>
      <protection hidden="1"/>
    </xf>
    <xf numFmtId="0" fontId="2" fillId="36" borderId="17" xfId="94" applyFont="1" applyFill="1" applyBorder="1" applyAlignment="1" applyProtection="1">
      <alignment vertical="top"/>
      <protection hidden="1"/>
    </xf>
    <xf numFmtId="0" fontId="2" fillId="36" borderId="44" xfId="94" applyFill="1" applyBorder="1" applyAlignment="1" applyProtection="1">
      <alignment vertical="top"/>
      <protection hidden="1"/>
    </xf>
    <xf numFmtId="0" fontId="2" fillId="36" borderId="17" xfId="94" quotePrefix="1" applyFill="1" applyBorder="1" applyAlignment="1" applyProtection="1">
      <alignment vertical="top"/>
      <protection hidden="1"/>
    </xf>
    <xf numFmtId="0" fontId="2" fillId="36" borderId="13" xfId="0" applyFont="1" applyFill="1" applyBorder="1" applyAlignment="1" applyProtection="1">
      <alignment horizontal="center" vertical="top"/>
      <protection hidden="1"/>
    </xf>
    <xf numFmtId="0" fontId="2" fillId="36" borderId="17" xfId="0" applyFont="1" applyFill="1" applyBorder="1" applyAlignment="1" applyProtection="1">
      <alignment horizontal="left" vertical="top"/>
      <protection hidden="1"/>
    </xf>
    <xf numFmtId="0" fontId="2" fillId="36" borderId="16" xfId="0" applyFont="1" applyFill="1" applyBorder="1" applyAlignment="1" applyProtection="1">
      <alignment horizontal="left" vertical="top"/>
      <protection hidden="1"/>
    </xf>
    <xf numFmtId="0" fontId="2" fillId="36" borderId="16" xfId="0" applyFont="1" applyFill="1" applyBorder="1" applyAlignment="1" applyProtection="1">
      <alignment horizontal="right" vertical="top"/>
      <protection hidden="1"/>
    </xf>
    <xf numFmtId="0" fontId="2" fillId="36" borderId="35" xfId="0" applyFont="1" applyFill="1" applyBorder="1" applyAlignment="1" applyProtection="1">
      <alignment horizontal="right" vertical="top"/>
      <protection hidden="1"/>
    </xf>
    <xf numFmtId="0" fontId="2" fillId="36" borderId="28" xfId="94" applyFill="1" applyBorder="1" applyAlignment="1" applyProtection="1">
      <alignment vertical="top"/>
      <protection hidden="1"/>
    </xf>
    <xf numFmtId="0" fontId="2" fillId="36" borderId="0" xfId="94" applyFill="1" applyBorder="1" applyAlignment="1" applyProtection="1">
      <alignment vertical="top"/>
      <protection hidden="1"/>
    </xf>
    <xf numFmtId="0" fontId="2" fillId="36" borderId="27" xfId="94" applyFill="1" applyBorder="1" applyAlignment="1" applyProtection="1">
      <alignment vertical="top"/>
      <protection hidden="1"/>
    </xf>
    <xf numFmtId="0" fontId="2" fillId="36" borderId="44" xfId="0" applyFont="1" applyFill="1" applyBorder="1" applyAlignment="1" applyProtection="1">
      <alignment horizontal="right" vertical="top"/>
      <protection hidden="1"/>
    </xf>
    <xf numFmtId="0" fontId="2" fillId="36" borderId="28" xfId="0" applyFont="1" applyFill="1" applyBorder="1" applyAlignment="1" applyProtection="1">
      <alignment horizontal="right" vertical="top"/>
      <protection hidden="1"/>
    </xf>
    <xf numFmtId="0" fontId="2" fillId="36" borderId="13" xfId="94" quotePrefix="1" applyFill="1" applyBorder="1" applyAlignment="1" applyProtection="1">
      <alignment vertical="top"/>
      <protection hidden="1"/>
    </xf>
    <xf numFmtId="0" fontId="2" fillId="36" borderId="13" xfId="94" quotePrefix="1" applyFont="1" applyFill="1" applyBorder="1" applyAlignment="1" applyProtection="1">
      <alignment vertical="top"/>
      <protection hidden="1"/>
    </xf>
    <xf numFmtId="0" fontId="26" fillId="36" borderId="16" xfId="94" applyFont="1" applyFill="1" applyBorder="1" applyAlignment="1" applyProtection="1">
      <alignment horizontal="center" vertical="top"/>
      <protection hidden="1"/>
    </xf>
    <xf numFmtId="0" fontId="6" fillId="41" borderId="0" xfId="94" applyFont="1" applyFill="1" applyAlignment="1" applyProtection="1">
      <alignment horizontal="center" vertical="top"/>
      <protection hidden="1"/>
    </xf>
    <xf numFmtId="0" fontId="6" fillId="41" borderId="0" xfId="94" applyFont="1" applyFill="1" applyAlignment="1" applyProtection="1">
      <alignment horizontal="left" vertical="top"/>
      <protection hidden="1"/>
    </xf>
    <xf numFmtId="0" fontId="2" fillId="36" borderId="17" xfId="94" quotePrefix="1" applyFont="1" applyFill="1" applyBorder="1" applyAlignment="1" applyProtection="1">
      <alignment vertical="top"/>
      <protection hidden="1"/>
    </xf>
    <xf numFmtId="0" fontId="2" fillId="36" borderId="38" xfId="94" applyFont="1" applyFill="1" applyBorder="1" applyAlignment="1" applyProtection="1">
      <alignment vertical="top"/>
      <protection hidden="1"/>
    </xf>
    <xf numFmtId="0" fontId="26" fillId="36" borderId="39" xfId="94" applyFont="1" applyFill="1" applyBorder="1" applyAlignment="1" applyProtection="1">
      <alignment vertical="top"/>
      <protection hidden="1"/>
    </xf>
    <xf numFmtId="0" fontId="8" fillId="0" borderId="43" xfId="94" applyFont="1" applyFill="1" applyBorder="1" applyAlignment="1" applyProtection="1">
      <alignment horizontal="center" vertical="top"/>
      <protection hidden="1"/>
    </xf>
    <xf numFmtId="0" fontId="3" fillId="36" borderId="17" xfId="94" applyFont="1" applyFill="1" applyBorder="1" applyAlignment="1" applyProtection="1">
      <alignment vertical="center"/>
      <protection hidden="1"/>
    </xf>
    <xf numFmtId="0" fontId="2" fillId="36" borderId="16" xfId="94" applyFont="1" applyFill="1" applyBorder="1" applyAlignment="1" applyProtection="1">
      <alignment vertical="center"/>
      <protection hidden="1"/>
    </xf>
    <xf numFmtId="179" fontId="3" fillId="36" borderId="16" xfId="94" applyNumberFormat="1" applyFont="1" applyFill="1" applyBorder="1" applyAlignment="1" applyProtection="1">
      <alignment horizontal="left" vertical="center"/>
      <protection hidden="1"/>
    </xf>
    <xf numFmtId="0" fontId="2" fillId="36" borderId="16" xfId="94" applyFill="1" applyBorder="1" applyAlignment="1" applyProtection="1">
      <alignment vertical="center"/>
      <protection hidden="1"/>
    </xf>
    <xf numFmtId="194" fontId="3" fillId="36" borderId="16" xfId="94" applyNumberFormat="1" applyFont="1" applyFill="1" applyBorder="1" applyAlignment="1" applyProtection="1">
      <alignment horizontal="right" vertical="center"/>
      <protection hidden="1"/>
    </xf>
    <xf numFmtId="0" fontId="3" fillId="36" borderId="17" xfId="94" applyFont="1" applyFill="1" applyBorder="1" applyAlignment="1" applyProtection="1">
      <alignment vertical="top"/>
      <protection hidden="1"/>
    </xf>
    <xf numFmtId="0" fontId="6" fillId="36" borderId="0" xfId="94" applyFont="1" applyFill="1" applyAlignment="1" applyProtection="1">
      <alignment horizontal="center" vertical="top"/>
      <protection hidden="1"/>
    </xf>
    <xf numFmtId="0" fontId="6" fillId="36" borderId="0" xfId="94" applyFont="1" applyFill="1" applyAlignment="1" applyProtection="1">
      <alignment vertical="top"/>
      <protection hidden="1"/>
    </xf>
    <xf numFmtId="0" fontId="2" fillId="36" borderId="0" xfId="94" applyFont="1" applyFill="1" applyAlignment="1" applyProtection="1">
      <alignment horizontal="center" vertical="top"/>
      <protection hidden="1"/>
    </xf>
    <xf numFmtId="0" fontId="62" fillId="36" borderId="0" xfId="94" applyFont="1" applyFill="1" applyAlignment="1" applyProtection="1">
      <alignment horizontal="center" vertical="top"/>
      <protection locked="0"/>
    </xf>
    <xf numFmtId="0" fontId="14" fillId="36" borderId="0" xfId="94" applyFont="1" applyFill="1" applyAlignment="1" applyProtection="1">
      <alignment horizontal="center" vertical="top"/>
      <protection locked="0"/>
    </xf>
    <xf numFmtId="0" fontId="2" fillId="36" borderId="0" xfId="94" applyFont="1" applyFill="1" applyAlignment="1" applyProtection="1">
      <alignment horizontal="right" vertical="top"/>
      <protection hidden="1"/>
    </xf>
    <xf numFmtId="0" fontId="7" fillId="36" borderId="41" xfId="94" applyFont="1" applyFill="1" applyBorder="1" applyAlignment="1" applyProtection="1">
      <alignment horizontal="center" vertical="center"/>
      <protection hidden="1"/>
    </xf>
    <xf numFmtId="0" fontId="6" fillId="36" borderId="38" xfId="94" applyFont="1" applyFill="1" applyBorder="1" applyAlignment="1" applyProtection="1">
      <alignment horizontal="left" vertical="center"/>
      <protection hidden="1"/>
    </xf>
    <xf numFmtId="0" fontId="6" fillId="36" borderId="40" xfId="94" applyFont="1" applyFill="1" applyBorder="1" applyAlignment="1" applyProtection="1">
      <alignment horizontal="left" vertical="center"/>
      <protection hidden="1"/>
    </xf>
    <xf numFmtId="0" fontId="7" fillId="36" borderId="43" xfId="94" applyFont="1" applyFill="1" applyBorder="1" applyAlignment="1" applyProtection="1">
      <alignment horizontal="center" vertical="center"/>
      <protection hidden="1"/>
    </xf>
    <xf numFmtId="0" fontId="6" fillId="36" borderId="38" xfId="94" applyFont="1" applyFill="1" applyBorder="1" applyAlignment="1" applyProtection="1">
      <alignment horizontal="center" vertical="center"/>
      <protection hidden="1"/>
    </xf>
    <xf numFmtId="0" fontId="6" fillId="36" borderId="40" xfId="94" applyFont="1" applyFill="1" applyBorder="1" applyAlignment="1" applyProtection="1">
      <alignment horizontal="center" vertical="center"/>
      <protection hidden="1"/>
    </xf>
    <xf numFmtId="0" fontId="6" fillId="36" borderId="39" xfId="94" applyFont="1" applyFill="1" applyBorder="1" applyAlignment="1" applyProtection="1">
      <alignment horizontal="left" vertical="center"/>
      <protection hidden="1"/>
    </xf>
    <xf numFmtId="9" fontId="20" fillId="36" borderId="41" xfId="94" applyNumberFormat="1" applyFont="1" applyFill="1" applyBorder="1" applyAlignment="1" applyProtection="1">
      <alignment horizontal="center" vertical="center"/>
      <protection hidden="1"/>
    </xf>
    <xf numFmtId="9" fontId="7" fillId="36" borderId="43" xfId="94" applyNumberFormat="1" applyFont="1" applyFill="1" applyBorder="1" applyAlignment="1" applyProtection="1">
      <alignment horizontal="center" vertical="center"/>
      <protection hidden="1"/>
    </xf>
    <xf numFmtId="9" fontId="6" fillId="36" borderId="38" xfId="94" applyNumberFormat="1" applyFont="1" applyFill="1" applyBorder="1" applyAlignment="1" applyProtection="1">
      <alignment horizontal="center" vertical="center"/>
      <protection hidden="1"/>
    </xf>
    <xf numFmtId="9" fontId="6" fillId="36" borderId="40" xfId="94" applyNumberFormat="1" applyFont="1" applyFill="1" applyBorder="1" applyAlignment="1" applyProtection="1">
      <alignment horizontal="center" vertical="center"/>
      <protection hidden="1"/>
    </xf>
    <xf numFmtId="0" fontId="11" fillId="36" borderId="0" xfId="0" applyFont="1" applyFill="1" applyBorder="1" applyProtection="1">
      <protection hidden="1"/>
    </xf>
    <xf numFmtId="176" fontId="14" fillId="36" borderId="20" xfId="0" applyNumberFormat="1" applyFont="1" applyFill="1" applyBorder="1" applyAlignment="1" applyProtection="1">
      <alignment horizontal="left" vertical="center" shrinkToFit="1"/>
      <protection locked="0"/>
    </xf>
    <xf numFmtId="0" fontId="0" fillId="36" borderId="20" xfId="0" applyFill="1" applyBorder="1" applyAlignment="1" applyProtection="1">
      <alignment horizontal="left" vertical="center" shrinkToFit="1"/>
      <protection locked="0"/>
    </xf>
    <xf numFmtId="0" fontId="14" fillId="0" borderId="7" xfId="93" applyNumberFormat="1" applyFont="1" applyFill="1" applyBorder="1" applyAlignment="1" applyProtection="1">
      <alignment horizontal="center" vertical="top" shrinkToFit="1"/>
      <protection locked="0"/>
    </xf>
    <xf numFmtId="0" fontId="14" fillId="0" borderId="7" xfId="0" applyFont="1" applyFill="1" applyBorder="1" applyAlignment="1" applyProtection="1">
      <alignment horizontal="center" vertical="center" shrinkToFit="1"/>
      <protection locked="0"/>
    </xf>
    <xf numFmtId="14" fontId="100" fillId="0" borderId="7" xfId="0" applyNumberFormat="1" applyFont="1" applyFill="1" applyBorder="1" applyAlignment="1" applyProtection="1">
      <alignment horizontal="center" vertical="center" shrinkToFit="1"/>
      <protection locked="0"/>
    </xf>
    <xf numFmtId="0" fontId="14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14" fillId="36" borderId="35" xfId="93" applyNumberFormat="1" applyFont="1" applyFill="1" applyBorder="1" applyAlignment="1" applyProtection="1">
      <alignment horizontal="right" vertical="top" shrinkToFit="1"/>
      <protection locked="0"/>
    </xf>
    <xf numFmtId="0" fontId="0" fillId="0" borderId="0" xfId="0" applyAlignment="1" applyProtection="1">
      <alignment vertical="top"/>
      <protection hidden="1"/>
    </xf>
    <xf numFmtId="0" fontId="0" fillId="41" borderId="0" xfId="0" applyFill="1" applyAlignment="1" applyProtection="1">
      <alignment vertical="top"/>
      <protection hidden="1"/>
    </xf>
    <xf numFmtId="0" fontId="17" fillId="0" borderId="0" xfId="0" applyFont="1" applyProtection="1">
      <protection hidden="1"/>
    </xf>
    <xf numFmtId="0" fontId="21" fillId="36" borderId="0" xfId="77" applyFont="1" applyFill="1" applyAlignment="1" applyProtection="1">
      <alignment horizontal="center" vertical="center"/>
      <protection hidden="1"/>
    </xf>
    <xf numFmtId="0" fontId="59" fillId="38" borderId="33" xfId="77" applyFont="1" applyFill="1" applyBorder="1" applyAlignment="1" applyProtection="1">
      <alignment horizontal="centerContinuous" vertical="center"/>
      <protection hidden="1"/>
    </xf>
    <xf numFmtId="0" fontId="113" fillId="38" borderId="31" xfId="0" applyFont="1" applyFill="1" applyBorder="1" applyAlignment="1" applyProtection="1">
      <alignment horizontal="centerContinuous" vertical="center"/>
      <protection hidden="1"/>
    </xf>
    <xf numFmtId="0" fontId="113" fillId="38" borderId="32" xfId="0" applyFont="1" applyFill="1" applyBorder="1" applyAlignment="1" applyProtection="1">
      <alignment horizontal="center" vertical="center"/>
      <protection hidden="1"/>
    </xf>
    <xf numFmtId="0" fontId="48" fillId="36" borderId="0" xfId="0" applyFont="1" applyFill="1" applyBorder="1" applyAlignment="1" applyProtection="1">
      <alignment horizontal="center" vertical="center"/>
      <protection hidden="1"/>
    </xf>
    <xf numFmtId="0" fontId="0" fillId="36" borderId="0" xfId="0" applyFill="1" applyAlignment="1" applyProtection="1">
      <alignment vertical="top"/>
      <protection hidden="1"/>
    </xf>
    <xf numFmtId="0" fontId="22" fillId="36" borderId="0" xfId="0" applyFont="1" applyFill="1" applyAlignment="1" applyProtection="1">
      <alignment horizontal="center" vertical="top"/>
      <protection hidden="1"/>
    </xf>
    <xf numFmtId="0" fontId="20" fillId="36" borderId="0" xfId="0" applyFont="1" applyFill="1" applyAlignment="1" applyProtection="1">
      <alignment vertical="top"/>
      <protection hidden="1"/>
    </xf>
    <xf numFmtId="0" fontId="20" fillId="36" borderId="0" xfId="0" applyFont="1" applyFill="1" applyAlignment="1" applyProtection="1">
      <alignment horizontal="center" vertical="top"/>
      <protection hidden="1"/>
    </xf>
    <xf numFmtId="0" fontId="20" fillId="0" borderId="0" xfId="0" applyFont="1" applyAlignment="1" applyProtection="1">
      <alignment vertical="top"/>
      <protection hidden="1"/>
    </xf>
    <xf numFmtId="0" fontId="7" fillId="36" borderId="0" xfId="0" applyFont="1" applyFill="1" applyAlignment="1" applyProtection="1">
      <alignment vertical="top"/>
      <protection hidden="1"/>
    </xf>
    <xf numFmtId="0" fontId="11" fillId="36" borderId="0" xfId="0" applyFont="1" applyFill="1" applyAlignment="1" applyProtection="1">
      <alignment horizontal="center"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20" fillId="36" borderId="0" xfId="0" applyFont="1" applyFill="1" applyAlignment="1" applyProtection="1">
      <alignment horizontal="left" vertical="top"/>
      <protection hidden="1"/>
    </xf>
    <xf numFmtId="0" fontId="0" fillId="36" borderId="0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centerContinuous" vertical="top"/>
      <protection hidden="1"/>
    </xf>
    <xf numFmtId="0" fontId="0" fillId="36" borderId="44" xfId="0" applyFill="1" applyBorder="1" applyAlignment="1" applyProtection="1">
      <alignment horizontal="center" vertical="top"/>
      <protection hidden="1"/>
    </xf>
    <xf numFmtId="0" fontId="0" fillId="36" borderId="25" xfId="0" applyFill="1" applyBorder="1" applyAlignment="1" applyProtection="1">
      <alignment horizontal="center" vertical="top"/>
      <protection hidden="1"/>
    </xf>
    <xf numFmtId="0" fontId="0" fillId="36" borderId="26" xfId="0" applyFill="1" applyBorder="1" applyAlignment="1" applyProtection="1">
      <alignment horizontal="center" vertical="top"/>
      <protection hidden="1"/>
    </xf>
    <xf numFmtId="0" fontId="0" fillId="36" borderId="44" xfId="0" applyFill="1" applyBorder="1" applyAlignment="1" applyProtection="1">
      <alignment horizontal="left" vertical="top"/>
      <protection hidden="1"/>
    </xf>
    <xf numFmtId="0" fontId="0" fillId="36" borderId="25" xfId="0" applyFill="1" applyBorder="1" applyAlignment="1" applyProtection="1">
      <alignment horizontal="left" vertical="top"/>
      <protection hidden="1"/>
    </xf>
    <xf numFmtId="0" fontId="0" fillId="36" borderId="26" xfId="0" applyFill="1" applyBorder="1" applyAlignment="1" applyProtection="1">
      <alignment horizontal="left" vertical="top"/>
      <protection hidden="1"/>
    </xf>
    <xf numFmtId="0" fontId="0" fillId="36" borderId="38" xfId="0" applyFill="1" applyBorder="1" applyAlignment="1" applyProtection="1">
      <alignment horizontal="center" vertical="top"/>
      <protection hidden="1"/>
    </xf>
    <xf numFmtId="0" fontId="0" fillId="36" borderId="39" xfId="0" applyFill="1" applyBorder="1" applyAlignment="1" applyProtection="1">
      <alignment horizontal="center" vertical="top"/>
      <protection hidden="1"/>
    </xf>
    <xf numFmtId="0" fontId="0" fillId="36" borderId="40" xfId="0" applyFill="1" applyBorder="1" applyAlignment="1" applyProtection="1">
      <alignment horizontal="center" vertical="top"/>
      <protection hidden="1"/>
    </xf>
    <xf numFmtId="0" fontId="0" fillId="36" borderId="38" xfId="0" applyFill="1" applyBorder="1" applyAlignment="1" applyProtection="1">
      <alignment horizontal="left" vertical="top"/>
      <protection hidden="1"/>
    </xf>
    <xf numFmtId="0" fontId="0" fillId="36" borderId="39" xfId="0" applyFill="1" applyBorder="1" applyAlignment="1" applyProtection="1">
      <alignment horizontal="left" vertical="top"/>
      <protection hidden="1"/>
    </xf>
    <xf numFmtId="0" fontId="0" fillId="36" borderId="40" xfId="0" applyFill="1" applyBorder="1" applyAlignment="1" applyProtection="1">
      <alignment horizontal="left" vertical="top"/>
      <protection hidden="1"/>
    </xf>
    <xf numFmtId="0" fontId="0" fillId="36" borderId="44" xfId="0" applyFill="1" applyBorder="1" applyAlignment="1" applyProtection="1">
      <alignment vertical="top"/>
      <protection hidden="1"/>
    </xf>
    <xf numFmtId="0" fontId="0" fillId="36" borderId="26" xfId="0" applyFill="1" applyBorder="1" applyAlignment="1" applyProtection="1">
      <alignment vertical="top"/>
      <protection hidden="1"/>
    </xf>
    <xf numFmtId="0" fontId="0" fillId="36" borderId="28" xfId="0" applyFill="1" applyBorder="1" applyAlignment="1" applyProtection="1">
      <alignment horizontal="center" vertical="top"/>
      <protection hidden="1"/>
    </xf>
    <xf numFmtId="0" fontId="0" fillId="36" borderId="28" xfId="0" applyFill="1" applyBorder="1" applyAlignment="1" applyProtection="1">
      <alignment vertical="top"/>
      <protection hidden="1"/>
    </xf>
    <xf numFmtId="0" fontId="0" fillId="36" borderId="27" xfId="0" applyFill="1" applyBorder="1" applyAlignment="1" applyProtection="1">
      <alignment vertical="top"/>
      <protection hidden="1"/>
    </xf>
    <xf numFmtId="0" fontId="3" fillId="36" borderId="0" xfId="0" applyFont="1" applyFill="1" applyBorder="1" applyAlignment="1" applyProtection="1">
      <alignment vertical="top"/>
      <protection hidden="1"/>
    </xf>
    <xf numFmtId="179" fontId="3" fillId="36" borderId="0" xfId="0" applyNumberFormat="1" applyFont="1" applyFill="1" applyBorder="1" applyAlignment="1" applyProtection="1">
      <alignment horizontal="right" vertical="center"/>
      <protection hidden="1"/>
    </xf>
    <xf numFmtId="179" fontId="3" fillId="36" borderId="0" xfId="0" applyNumberFormat="1" applyFont="1" applyFill="1" applyBorder="1" applyAlignment="1" applyProtection="1">
      <alignment horizontal="left" vertical="center" shrinkToFit="1"/>
      <protection hidden="1"/>
    </xf>
    <xf numFmtId="14" fontId="0" fillId="36" borderId="28" xfId="0" applyNumberFormat="1" applyFill="1" applyBorder="1" applyAlignment="1" applyProtection="1">
      <alignment horizontal="center" vertical="top"/>
      <protection hidden="1"/>
    </xf>
    <xf numFmtId="0" fontId="8" fillId="36" borderId="0" xfId="0" applyFont="1" applyFill="1" applyBorder="1" applyAlignment="1" applyProtection="1">
      <alignment vertical="top"/>
      <protection hidden="1"/>
    </xf>
    <xf numFmtId="0" fontId="8" fillId="36" borderId="0" xfId="0" applyFont="1" applyFill="1" applyBorder="1" applyAlignment="1" applyProtection="1">
      <alignment vertical="top"/>
      <protection locked="0"/>
    </xf>
    <xf numFmtId="0" fontId="0" fillId="36" borderId="38" xfId="0" applyFill="1" applyBorder="1" applyAlignment="1" applyProtection="1">
      <alignment vertical="top"/>
      <protection hidden="1"/>
    </xf>
    <xf numFmtId="0" fontId="8" fillId="36" borderId="39" xfId="0" applyFont="1" applyFill="1" applyBorder="1" applyAlignment="1" applyProtection="1">
      <alignment vertical="top"/>
      <protection hidden="1"/>
    </xf>
    <xf numFmtId="0" fontId="8" fillId="36" borderId="39" xfId="0" applyFont="1" applyFill="1" applyBorder="1" applyAlignment="1" applyProtection="1">
      <alignment vertical="top"/>
      <protection locked="0"/>
    </xf>
    <xf numFmtId="0" fontId="0" fillId="36" borderId="40" xfId="0" applyFill="1" applyBorder="1" applyAlignment="1" applyProtection="1">
      <alignment vertical="top"/>
      <protection hidden="1"/>
    </xf>
    <xf numFmtId="179" fontId="3" fillId="36" borderId="39" xfId="0" applyNumberFormat="1" applyFont="1" applyFill="1" applyBorder="1" applyAlignment="1" applyProtection="1">
      <alignment horizontal="right" vertical="center"/>
      <protection hidden="1"/>
    </xf>
    <xf numFmtId="179" fontId="3" fillId="36" borderId="39" xfId="0" applyNumberFormat="1" applyFont="1" applyFill="1" applyBorder="1" applyAlignment="1" applyProtection="1">
      <alignment horizontal="left" vertical="center" shrinkToFit="1"/>
      <protection hidden="1"/>
    </xf>
    <xf numFmtId="0" fontId="0" fillId="36" borderId="39" xfId="0" applyFill="1" applyBorder="1" applyAlignment="1" applyProtection="1">
      <alignment vertical="top"/>
      <protection hidden="1"/>
    </xf>
    <xf numFmtId="0" fontId="0" fillId="36" borderId="0" xfId="0" applyFill="1" applyAlignment="1" applyProtection="1">
      <alignment horizontal="left" vertical="top"/>
      <protection hidden="1"/>
    </xf>
    <xf numFmtId="0" fontId="0" fillId="36" borderId="34" xfId="0" applyFill="1" applyBorder="1" applyAlignment="1" applyProtection="1">
      <alignment vertical="top"/>
      <protection hidden="1"/>
    </xf>
    <xf numFmtId="0" fontId="0" fillId="36" borderId="45" xfId="0" applyFill="1" applyBorder="1" applyAlignment="1" applyProtection="1">
      <alignment vertical="top"/>
      <protection hidden="1"/>
    </xf>
    <xf numFmtId="0" fontId="3" fillId="36" borderId="45" xfId="0" applyFont="1" applyFill="1" applyBorder="1" applyAlignment="1" applyProtection="1">
      <alignment horizontal="center" vertical="top"/>
      <protection hidden="1"/>
    </xf>
    <xf numFmtId="0" fontId="20" fillId="36" borderId="45" xfId="0" applyFont="1" applyFill="1" applyBorder="1" applyAlignment="1" applyProtection="1">
      <alignment vertical="top"/>
      <protection hidden="1"/>
    </xf>
    <xf numFmtId="0" fontId="0" fillId="36" borderId="46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left" vertical="top" wrapText="1"/>
      <protection hidden="1"/>
    </xf>
    <xf numFmtId="14" fontId="0" fillId="36" borderId="47" xfId="0" applyNumberFormat="1" applyFill="1" applyBorder="1" applyAlignment="1" applyProtection="1">
      <alignment horizontal="center" vertical="top"/>
      <protection hidden="1"/>
    </xf>
    <xf numFmtId="14" fontId="0" fillId="36" borderId="15" xfId="0" applyNumberFormat="1" applyFill="1" applyBorder="1" applyAlignment="1" applyProtection="1">
      <alignment horizontal="center" vertical="top"/>
      <protection hidden="1"/>
    </xf>
    <xf numFmtId="0" fontId="0" fillId="36" borderId="47" xfId="0" applyFill="1" applyBorder="1" applyAlignment="1" applyProtection="1">
      <alignment vertical="top"/>
      <protection hidden="1"/>
    </xf>
    <xf numFmtId="0" fontId="0" fillId="36" borderId="15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center" vertical="top"/>
      <protection hidden="1"/>
    </xf>
    <xf numFmtId="14" fontId="0" fillId="36" borderId="48" xfId="0" applyNumberFormat="1" applyFill="1" applyBorder="1" applyAlignment="1" applyProtection="1">
      <alignment horizontal="center" vertical="top"/>
      <protection hidden="1"/>
    </xf>
    <xf numFmtId="14" fontId="0" fillId="36" borderId="30" xfId="0" applyNumberFormat="1" applyFill="1" applyBorder="1" applyAlignment="1" applyProtection="1">
      <alignment horizontal="center" vertical="top"/>
      <protection hidden="1"/>
    </xf>
    <xf numFmtId="0" fontId="0" fillId="36" borderId="48" xfId="0" applyFill="1" applyBorder="1" applyAlignment="1" applyProtection="1">
      <alignment vertical="top"/>
      <protection hidden="1"/>
    </xf>
    <xf numFmtId="0" fontId="0" fillId="36" borderId="30" xfId="0" applyFill="1" applyBorder="1" applyAlignment="1" applyProtection="1">
      <alignment vertical="top"/>
      <protection hidden="1"/>
    </xf>
    <xf numFmtId="0" fontId="20" fillId="36" borderId="0" xfId="0" applyFont="1" applyFill="1" applyBorder="1" applyAlignment="1" applyProtection="1">
      <alignment horizontal="left"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left" vertical="top"/>
      <protection hidden="1"/>
    </xf>
    <xf numFmtId="49" fontId="0" fillId="36" borderId="0" xfId="0" applyNumberFormat="1" applyFill="1" applyBorder="1" applyAlignment="1" applyProtection="1">
      <alignment horizontal="left"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left" vertical="top"/>
      <protection hidden="1"/>
    </xf>
    <xf numFmtId="0" fontId="0" fillId="36" borderId="0" xfId="0" applyFill="1" applyBorder="1" applyAlignment="1" applyProtection="1">
      <alignment vertical="center" shrinkToFit="1"/>
      <protection hidden="1"/>
    </xf>
    <xf numFmtId="49" fontId="0" fillId="36" borderId="0" xfId="0" applyNumberFormat="1" applyFill="1" applyBorder="1" applyAlignment="1" applyProtection="1">
      <alignment vertical="top"/>
      <protection hidden="1"/>
    </xf>
    <xf numFmtId="0" fontId="2" fillId="36" borderId="0" xfId="0" applyFont="1" applyFill="1" applyAlignment="1" applyProtection="1">
      <alignment vertical="top"/>
      <protection hidden="1"/>
    </xf>
    <xf numFmtId="49" fontId="2" fillId="36" borderId="0" xfId="0" applyNumberFormat="1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horizontal="right" vertical="top"/>
      <protection hidden="1"/>
    </xf>
    <xf numFmtId="0" fontId="2" fillId="0" borderId="0" xfId="0" applyFont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20" fillId="36" borderId="0" xfId="0" applyFont="1" applyFill="1" applyBorder="1" applyAlignment="1" applyProtection="1">
      <alignment vertical="top"/>
      <protection hidden="1"/>
    </xf>
    <xf numFmtId="0" fontId="2" fillId="36" borderId="0" xfId="0" quotePrefix="1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2" fillId="36" borderId="0" xfId="0" applyFont="1" applyFill="1" applyAlignment="1" applyProtection="1">
      <alignment vertical="center"/>
      <protection hidden="1"/>
    </xf>
    <xf numFmtId="0" fontId="7" fillId="36" borderId="0" xfId="0" quotePrefix="1" applyFont="1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vertical="center"/>
      <protection hidden="1"/>
    </xf>
    <xf numFmtId="0" fontId="2" fillId="36" borderId="0" xfId="0" applyFont="1" applyFill="1" applyBorder="1" applyAlignment="1" applyProtection="1">
      <alignment vertical="center"/>
      <protection hidden="1"/>
    </xf>
    <xf numFmtId="0" fontId="26" fillId="36" borderId="0" xfId="0" applyFont="1" applyFill="1" applyBorder="1" applyAlignment="1" applyProtection="1">
      <alignment vertical="top"/>
      <protection hidden="1"/>
    </xf>
    <xf numFmtId="0" fontId="114" fillId="36" borderId="0" xfId="0" applyFont="1" applyFill="1" applyAlignment="1" applyProtection="1">
      <alignment vertical="top"/>
      <protection hidden="1"/>
    </xf>
    <xf numFmtId="0" fontId="114" fillId="36" borderId="0" xfId="0" applyFont="1" applyFill="1" applyBorder="1" applyAlignment="1" applyProtection="1">
      <alignment vertical="top"/>
      <protection hidden="1"/>
    </xf>
    <xf numFmtId="0" fontId="114" fillId="0" borderId="0" xfId="0" applyFont="1" applyBorder="1" applyAlignment="1" applyProtection="1">
      <alignment vertical="top"/>
      <protection hidden="1"/>
    </xf>
    <xf numFmtId="0" fontId="114" fillId="0" borderId="0" xfId="0" applyFont="1" applyAlignment="1" applyProtection="1">
      <alignment vertical="top"/>
      <protection hidden="1"/>
    </xf>
    <xf numFmtId="0" fontId="115" fillId="41" borderId="0" xfId="0" applyFont="1" applyFill="1" applyBorder="1" applyAlignment="1" applyProtection="1">
      <alignment horizontal="centerContinuous" vertical="top"/>
      <protection hidden="1"/>
    </xf>
    <xf numFmtId="0" fontId="116" fillId="41" borderId="0" xfId="0" applyFont="1" applyFill="1" applyBorder="1" applyAlignment="1" applyProtection="1">
      <alignment horizontal="centerContinuous"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17" fillId="36" borderId="0" xfId="0" applyFont="1" applyFill="1" applyProtection="1">
      <protection hidden="1"/>
    </xf>
    <xf numFmtId="0" fontId="22" fillId="36" borderId="0" xfId="77" applyFont="1" applyFill="1" applyBorder="1" applyAlignment="1" applyProtection="1">
      <alignment horizontal="center" vertical="center"/>
      <protection hidden="1"/>
    </xf>
    <xf numFmtId="0" fontId="0" fillId="36" borderId="0" xfId="0" applyFill="1" applyAlignment="1" applyProtection="1">
      <alignment horizontal="center" vertical="top"/>
      <protection hidden="1"/>
    </xf>
    <xf numFmtId="0" fontId="22" fillId="36" borderId="0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horizontal="center" vertical="top" wrapText="1"/>
      <protection hidden="1"/>
    </xf>
    <xf numFmtId="0" fontId="7" fillId="36" borderId="0" xfId="0" quotePrefix="1" applyFont="1" applyFill="1" applyBorder="1" applyAlignment="1" applyProtection="1">
      <alignment horizontal="left" vertical="center"/>
      <protection hidden="1"/>
    </xf>
    <xf numFmtId="0" fontId="7" fillId="36" borderId="0" xfId="0" applyFont="1" applyFill="1" applyBorder="1" applyAlignment="1" applyProtection="1">
      <alignment horizontal="center" vertical="center" wrapText="1"/>
      <protection hidden="1"/>
    </xf>
    <xf numFmtId="0" fontId="7" fillId="36" borderId="0" xfId="0" quotePrefix="1" applyFont="1" applyFill="1" applyBorder="1" applyAlignment="1" applyProtection="1">
      <alignment horizontal="right" vertical="center"/>
      <protection hidden="1"/>
    </xf>
    <xf numFmtId="0" fontId="3" fillId="36" borderId="0" xfId="0" applyFont="1" applyFill="1" applyBorder="1" applyAlignment="1" applyProtection="1">
      <alignment vertical="center"/>
      <protection hidden="1"/>
    </xf>
    <xf numFmtId="0" fontId="17" fillId="36" borderId="0" xfId="0" applyFont="1" applyFill="1" applyBorder="1" applyAlignment="1" applyProtection="1">
      <alignment vertical="center"/>
      <protection hidden="1"/>
    </xf>
    <xf numFmtId="0" fontId="9" fillId="36" borderId="0" xfId="0" applyFont="1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horizontal="center" vertical="center"/>
      <protection hidden="1"/>
    </xf>
    <xf numFmtId="0" fontId="7" fillId="36" borderId="0" xfId="0" quotePrefix="1" applyFont="1" applyFill="1" applyBorder="1" applyAlignment="1" applyProtection="1">
      <alignment vertical="top"/>
      <protection hidden="1"/>
    </xf>
    <xf numFmtId="0" fontId="39" fillId="36" borderId="0" xfId="0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horizontal="center" vertical="top"/>
      <protection hidden="1"/>
    </xf>
    <xf numFmtId="0" fontId="7" fillId="36" borderId="0" xfId="0" applyFont="1" applyFill="1" applyBorder="1" applyAlignment="1" applyProtection="1">
      <alignment horizontal="center" vertical="top"/>
      <protection hidden="1"/>
    </xf>
    <xf numFmtId="0" fontId="11" fillId="36" borderId="0" xfId="0" applyFont="1" applyFill="1" applyBorder="1" applyAlignment="1" applyProtection="1">
      <alignment vertical="top"/>
      <protection hidden="1"/>
    </xf>
    <xf numFmtId="0" fontId="11" fillId="36" borderId="0" xfId="0" applyFont="1" applyFill="1" applyBorder="1" applyAlignment="1" applyProtection="1">
      <alignment horizontal="center" vertical="top"/>
      <protection hidden="1"/>
    </xf>
    <xf numFmtId="0" fontId="30" fillId="36" borderId="0" xfId="0" applyFont="1" applyFill="1" applyBorder="1" applyAlignment="1" applyProtection="1">
      <alignment horizontal="center" vertical="top"/>
      <protection locked="0"/>
    </xf>
    <xf numFmtId="0" fontId="7" fillId="36" borderId="0" xfId="0" applyFont="1" applyFill="1" applyBorder="1" applyAlignment="1" applyProtection="1">
      <alignment horizontal="right" vertical="top"/>
      <protection hidden="1"/>
    </xf>
    <xf numFmtId="0" fontId="83" fillId="36" borderId="0" xfId="0" quotePrefix="1" applyFont="1" applyFill="1" applyBorder="1" applyAlignment="1" applyProtection="1">
      <alignment vertical="top"/>
      <protection hidden="1"/>
    </xf>
    <xf numFmtId="0" fontId="83" fillId="36" borderId="0" xfId="0" applyFont="1" applyFill="1" applyBorder="1" applyAlignment="1" applyProtection="1">
      <alignment vertical="top"/>
      <protection hidden="1"/>
    </xf>
    <xf numFmtId="0" fontId="117" fillId="36" borderId="0" xfId="0" applyFont="1" applyFill="1" applyBorder="1" applyAlignment="1" applyProtection="1">
      <alignment vertical="top"/>
      <protection hidden="1"/>
    </xf>
    <xf numFmtId="0" fontId="6" fillId="36" borderId="0" xfId="0" applyFont="1" applyFill="1" applyBorder="1" applyAlignment="1" applyProtection="1">
      <alignment vertical="top"/>
      <protection hidden="1"/>
    </xf>
    <xf numFmtId="0" fontId="6" fillId="36" borderId="0" xfId="0" applyFont="1" applyFill="1" applyAlignment="1" applyProtection="1">
      <alignment vertical="top"/>
      <protection hidden="1"/>
    </xf>
    <xf numFmtId="0" fontId="16" fillId="36" borderId="0" xfId="0" applyFont="1" applyFill="1" applyBorder="1" applyAlignment="1" applyProtection="1">
      <alignment vertical="top"/>
      <protection hidden="1"/>
    </xf>
    <xf numFmtId="0" fontId="9" fillId="36" borderId="0" xfId="0" applyFont="1" applyFill="1" applyBorder="1" applyAlignment="1" applyProtection="1">
      <alignment vertical="top"/>
      <protection hidden="1"/>
    </xf>
    <xf numFmtId="0" fontId="9" fillId="36" borderId="0" xfId="0" applyFont="1" applyFill="1" applyBorder="1" applyAlignment="1" applyProtection="1">
      <alignment horizontal="right" vertical="center"/>
      <protection hidden="1"/>
    </xf>
    <xf numFmtId="0" fontId="16" fillId="36" borderId="0" xfId="0" applyFont="1" applyFill="1" applyBorder="1" applyAlignment="1" applyProtection="1">
      <alignment horizontal="right" vertical="center"/>
      <protection hidden="1"/>
    </xf>
    <xf numFmtId="0" fontId="26" fillId="36" borderId="0" xfId="0" applyFont="1" applyFill="1" applyAlignment="1" applyProtection="1">
      <alignment vertical="top"/>
      <protection hidden="1"/>
    </xf>
    <xf numFmtId="0" fontId="83" fillId="36" borderId="0" xfId="0" quotePrefix="1" applyFont="1" applyFill="1" applyBorder="1" applyAlignment="1" applyProtection="1">
      <alignment horizontal="left" vertical="top"/>
      <protection hidden="1"/>
    </xf>
    <xf numFmtId="0" fontId="102" fillId="36" borderId="0" xfId="0" applyFont="1" applyFill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center" vertical="top"/>
      <protection hidden="1"/>
    </xf>
    <xf numFmtId="14" fontId="7" fillId="0" borderId="0" xfId="0" applyNumberFormat="1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 shrinkToFit="1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0" fontId="2" fillId="0" borderId="0" xfId="0" applyFont="1" applyFill="1" applyBorder="1" applyAlignment="1" applyProtection="1">
      <alignment horizontal="center" vertical="top"/>
      <protection hidden="1"/>
    </xf>
    <xf numFmtId="0" fontId="20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Alignment="1" applyProtection="1">
      <alignment vertical="top"/>
      <protection hidden="1"/>
    </xf>
    <xf numFmtId="0" fontId="0" fillId="36" borderId="0" xfId="0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horizontal="left" vertical="top"/>
      <protection hidden="1"/>
    </xf>
    <xf numFmtId="0" fontId="3" fillId="36" borderId="0" xfId="0" applyFont="1" applyFill="1" applyBorder="1" applyAlignment="1" applyProtection="1">
      <alignment vertical="top"/>
    </xf>
    <xf numFmtId="0" fontId="14" fillId="36" borderId="0" xfId="0" applyFont="1" applyFill="1" applyBorder="1" applyAlignment="1" applyProtection="1">
      <alignment vertical="top"/>
      <protection locked="0"/>
    </xf>
    <xf numFmtId="0" fontId="14" fillId="36" borderId="0" xfId="0" applyFont="1" applyFill="1" applyBorder="1" applyAlignment="1" applyProtection="1">
      <alignment vertical="center" shrinkToFit="1"/>
      <protection locked="0"/>
    </xf>
    <xf numFmtId="0" fontId="3" fillId="36" borderId="0" xfId="0" applyFont="1" applyFill="1" applyBorder="1" applyAlignment="1" applyProtection="1">
      <alignment vertical="center" shrinkToFit="1"/>
      <protection hidden="1"/>
    </xf>
    <xf numFmtId="0" fontId="2" fillId="36" borderId="0" xfId="0" applyFont="1" applyFill="1" applyBorder="1" applyAlignment="1" applyProtection="1">
      <alignment vertical="center" shrinkToFit="1"/>
      <protection hidden="1"/>
    </xf>
    <xf numFmtId="0" fontId="21" fillId="0" borderId="0" xfId="77" applyFont="1" applyFill="1" applyAlignment="1" applyProtection="1">
      <alignment horizontal="center" vertical="center"/>
      <protection hidden="1"/>
    </xf>
    <xf numFmtId="0" fontId="59" fillId="0" borderId="0" xfId="77" applyFont="1" applyFill="1" applyBorder="1" applyAlignment="1" applyProtection="1">
      <alignment horizontal="centerContinuous" vertical="center"/>
      <protection hidden="1"/>
    </xf>
    <xf numFmtId="0" fontId="113" fillId="0" borderId="0" xfId="0" applyFont="1" applyFill="1" applyBorder="1" applyAlignment="1" applyProtection="1">
      <alignment horizontal="centerContinuous" vertical="center"/>
      <protection hidden="1"/>
    </xf>
    <xf numFmtId="0" fontId="113" fillId="0" borderId="0" xfId="0" applyFont="1" applyFill="1" applyBorder="1" applyAlignment="1" applyProtection="1">
      <alignment horizontal="center" vertical="center"/>
      <protection hidden="1"/>
    </xf>
    <xf numFmtId="0" fontId="48" fillId="0" borderId="0" xfId="0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Protection="1">
      <protection hidden="1"/>
    </xf>
    <xf numFmtId="0" fontId="3" fillId="36" borderId="0" xfId="0" applyFont="1" applyFill="1" applyBorder="1" applyAlignment="1" applyProtection="1">
      <alignment vertical="top"/>
      <protection locked="0"/>
    </xf>
    <xf numFmtId="0" fontId="17" fillId="36" borderId="0" xfId="0" applyFont="1" applyFill="1" applyBorder="1" applyAlignment="1" applyProtection="1">
      <alignment horizontal="center" vertical="top" wrapText="1"/>
      <protection hidden="1"/>
    </xf>
    <xf numFmtId="0" fontId="3" fillId="36" borderId="0" xfId="0" applyFont="1" applyFill="1" applyBorder="1" applyAlignment="1" applyProtection="1">
      <alignment horizontal="right" vertical="center" wrapText="1"/>
      <protection hidden="1"/>
    </xf>
    <xf numFmtId="0" fontId="3" fillId="36" borderId="0" xfId="0" applyFont="1" applyFill="1" applyAlignment="1" applyProtection="1">
      <alignment vertical="center"/>
      <protection hidden="1"/>
    </xf>
    <xf numFmtId="0" fontId="7" fillId="36" borderId="0" xfId="0" quotePrefix="1" applyFont="1" applyFill="1" applyBorder="1" applyAlignment="1" applyProtection="1">
      <alignment horizontal="center" vertical="center"/>
      <protection hidden="1"/>
    </xf>
    <xf numFmtId="0" fontId="35" fillId="36" borderId="0" xfId="0" applyFont="1" applyFill="1" applyBorder="1" applyAlignment="1" applyProtection="1">
      <alignment vertical="top"/>
      <protection hidden="1"/>
    </xf>
    <xf numFmtId="0" fontId="35" fillId="36" borderId="0" xfId="0" quotePrefix="1" applyFont="1" applyFill="1" applyBorder="1" applyAlignment="1" applyProtection="1">
      <alignment vertical="top"/>
      <protection hidden="1"/>
    </xf>
    <xf numFmtId="0" fontId="35" fillId="36" borderId="0" xfId="0" applyFont="1" applyFill="1" applyBorder="1" applyAlignment="1" applyProtection="1">
      <alignment horizontal="center" vertical="top"/>
      <protection hidden="1"/>
    </xf>
    <xf numFmtId="0" fontId="35" fillId="36" borderId="0" xfId="0" applyFont="1" applyFill="1" applyBorder="1" applyAlignment="1" applyProtection="1">
      <alignment vertical="center"/>
      <protection hidden="1"/>
    </xf>
    <xf numFmtId="0" fontId="55" fillId="36" borderId="0" xfId="0" applyFont="1" applyFill="1" applyBorder="1" applyAlignment="1" applyProtection="1">
      <alignment vertical="center"/>
      <protection hidden="1"/>
    </xf>
    <xf numFmtId="1" fontId="104" fillId="36" borderId="0" xfId="0" applyNumberFormat="1" applyFont="1" applyFill="1" applyBorder="1" applyAlignment="1" applyProtection="1">
      <alignment vertical="center"/>
      <protection hidden="1"/>
    </xf>
    <xf numFmtId="0" fontId="104" fillId="36" borderId="0" xfId="0" applyFont="1" applyFill="1" applyBorder="1" applyAlignment="1" applyProtection="1">
      <alignment vertical="center"/>
      <protection hidden="1"/>
    </xf>
    <xf numFmtId="0" fontId="0" fillId="36" borderId="0" xfId="0" applyFill="1" applyBorder="1" applyAlignment="1" applyProtection="1">
      <alignment horizontal="right" vertical="center" shrinkToFit="1"/>
      <protection hidden="1"/>
    </xf>
    <xf numFmtId="0" fontId="8" fillId="36" borderId="0" xfId="0" applyFont="1" applyFill="1" applyBorder="1" applyAlignment="1" applyProtection="1">
      <alignment horizontal="left" vertical="center" shrinkToFit="1"/>
      <protection locked="0"/>
    </xf>
    <xf numFmtId="0" fontId="0" fillId="36" borderId="0" xfId="0" applyFill="1" applyBorder="1" applyAlignment="1" applyProtection="1">
      <alignment horizontal="right" vertical="center" wrapText="1" shrinkToFit="1"/>
      <protection hidden="1"/>
    </xf>
    <xf numFmtId="0" fontId="11" fillId="36" borderId="0" xfId="0" applyFont="1" applyFill="1" applyBorder="1" applyAlignment="1" applyProtection="1">
      <alignment horizontal="right" vertical="center" shrinkToFit="1"/>
      <protection hidden="1"/>
    </xf>
    <xf numFmtId="0" fontId="4" fillId="36" borderId="13" xfId="93" applyFont="1" applyFill="1" applyBorder="1" applyAlignment="1" applyProtection="1">
      <alignment horizontal="center" vertical="center"/>
      <protection hidden="1"/>
    </xf>
    <xf numFmtId="0" fontId="4" fillId="36" borderId="17" xfId="93" applyFont="1" applyFill="1" applyBorder="1" applyAlignment="1" applyProtection="1">
      <alignment vertical="center"/>
      <protection hidden="1"/>
    </xf>
    <xf numFmtId="0" fontId="8" fillId="36" borderId="16" xfId="93" applyFont="1" applyFill="1" applyBorder="1" applyAlignment="1" applyProtection="1">
      <alignment vertical="center"/>
      <protection hidden="1"/>
    </xf>
    <xf numFmtId="0" fontId="19" fillId="36" borderId="16" xfId="93" applyFont="1" applyFill="1" applyBorder="1" applyAlignment="1" applyProtection="1">
      <alignment vertical="center"/>
      <protection hidden="1"/>
    </xf>
    <xf numFmtId="0" fontId="2" fillId="36" borderId="0" xfId="93" applyFont="1" applyFill="1" applyAlignment="1" applyProtection="1">
      <alignment vertical="top"/>
      <protection hidden="1"/>
    </xf>
    <xf numFmtId="0" fontId="2" fillId="36" borderId="13" xfId="93" applyFont="1" applyFill="1" applyBorder="1" applyAlignment="1" applyProtection="1">
      <alignment horizontal="center" vertical="top"/>
      <protection hidden="1"/>
    </xf>
    <xf numFmtId="0" fontId="2" fillId="0" borderId="35" xfId="93" applyFont="1" applyBorder="1" applyAlignment="1" applyProtection="1">
      <alignment vertical="top"/>
      <protection hidden="1"/>
    </xf>
    <xf numFmtId="0" fontId="44" fillId="36" borderId="0" xfId="95" applyFont="1" applyFill="1" applyBorder="1" applyAlignment="1" applyProtection="1">
      <alignment horizontal="left" vertical="top"/>
      <protection hidden="1"/>
    </xf>
    <xf numFmtId="0" fontId="2" fillId="36" borderId="0" xfId="93" applyFont="1" applyFill="1" applyBorder="1" applyAlignment="1" applyProtection="1">
      <alignment vertical="top"/>
      <protection hidden="1"/>
    </xf>
    <xf numFmtId="0" fontId="3" fillId="36" borderId="0" xfId="93" applyFont="1" applyFill="1" applyBorder="1" applyAlignment="1" applyProtection="1">
      <alignment vertical="top"/>
      <protection hidden="1"/>
    </xf>
    <xf numFmtId="0" fontId="3" fillId="36" borderId="0" xfId="0" applyFont="1" applyFill="1" applyBorder="1" applyAlignment="1" applyProtection="1">
      <alignment horizontal="left" vertical="top"/>
      <protection hidden="1"/>
    </xf>
    <xf numFmtId="0" fontId="2" fillId="0" borderId="13" xfId="93" applyFont="1" applyFill="1" applyBorder="1" applyAlignment="1" applyProtection="1">
      <alignment horizontal="center" vertical="top"/>
      <protection hidden="1"/>
    </xf>
    <xf numFmtId="0" fontId="19" fillId="36" borderId="0" xfId="0" applyFont="1" applyFill="1" applyBorder="1" applyAlignment="1" applyProtection="1">
      <alignment horizontal="right" vertical="center" shrinkToFit="1"/>
      <protection hidden="1"/>
    </xf>
    <xf numFmtId="0" fontId="19" fillId="36" borderId="0" xfId="0" applyFont="1" applyFill="1" applyBorder="1" applyAlignment="1" applyProtection="1">
      <alignment horizontal="right" vertical="center"/>
      <protection hidden="1"/>
    </xf>
    <xf numFmtId="0" fontId="0" fillId="36" borderId="0" xfId="0" applyFill="1" applyBorder="1" applyAlignment="1" applyProtection="1">
      <alignment horizontal="right" vertical="center" indent="1"/>
      <protection hidden="1"/>
    </xf>
    <xf numFmtId="0" fontId="2" fillId="36" borderId="13" xfId="94" quotePrefix="1" applyFill="1" applyBorder="1" applyAlignment="1" applyProtection="1">
      <alignment horizontal="center" vertical="top"/>
      <protection hidden="1"/>
    </xf>
    <xf numFmtId="0" fontId="2" fillId="36" borderId="13" xfId="94" quotePrefix="1" applyFont="1" applyFill="1" applyBorder="1" applyAlignment="1" applyProtection="1">
      <alignment horizontal="center" vertical="top"/>
      <protection hidden="1"/>
    </xf>
    <xf numFmtId="0" fontId="14" fillId="36" borderId="0" xfId="93" applyNumberFormat="1" applyFont="1" applyFill="1" applyBorder="1" applyAlignment="1" applyProtection="1">
      <alignment horizontal="right" vertical="top" shrinkToFit="1"/>
    </xf>
    <xf numFmtId="0" fontId="14" fillId="36" borderId="25" xfId="93" applyNumberFormat="1" applyFont="1" applyFill="1" applyBorder="1" applyAlignment="1" applyProtection="1">
      <alignment horizontal="right" vertical="top" shrinkToFit="1"/>
    </xf>
    <xf numFmtId="1" fontId="3" fillId="36" borderId="0" xfId="0" applyNumberFormat="1" applyFont="1" applyFill="1" applyBorder="1" applyAlignment="1" applyProtection="1">
      <alignment vertical="center"/>
      <protection hidden="1"/>
    </xf>
    <xf numFmtId="0" fontId="19" fillId="36" borderId="34" xfId="0" applyFont="1" applyFill="1" applyBorder="1" applyAlignment="1" applyProtection="1">
      <alignment horizontal="centerContinuous" vertical="center"/>
      <protection hidden="1"/>
    </xf>
    <xf numFmtId="0" fontId="19" fillId="36" borderId="45" xfId="0" applyFont="1" applyFill="1" applyBorder="1" applyAlignment="1" applyProtection="1">
      <alignment horizontal="centerContinuous" vertical="center"/>
      <protection hidden="1"/>
    </xf>
    <xf numFmtId="0" fontId="19" fillId="36" borderId="46" xfId="0" applyFont="1" applyFill="1" applyBorder="1" applyAlignment="1" applyProtection="1">
      <alignment horizontal="centerContinuous" vertical="center"/>
      <protection hidden="1"/>
    </xf>
    <xf numFmtId="0" fontId="2" fillId="36" borderId="45" xfId="0" applyFont="1" applyFill="1" applyBorder="1" applyAlignment="1" applyProtection="1">
      <alignment horizontal="centerContinuous" vertical="center"/>
      <protection hidden="1"/>
    </xf>
    <xf numFmtId="0" fontId="2" fillId="36" borderId="46" xfId="0" applyFont="1" applyFill="1" applyBorder="1" applyAlignment="1" applyProtection="1">
      <alignment horizontal="centerContinuous" vertical="center"/>
      <protection hidden="1"/>
    </xf>
    <xf numFmtId="0" fontId="0" fillId="36" borderId="45" xfId="0" applyFill="1" applyBorder="1" applyAlignment="1" applyProtection="1">
      <alignment horizontal="centerContinuous" vertical="center"/>
      <protection hidden="1"/>
    </xf>
    <xf numFmtId="0" fontId="0" fillId="36" borderId="46" xfId="0" applyFill="1" applyBorder="1" applyAlignment="1" applyProtection="1">
      <alignment horizontal="centerContinuous" vertical="center"/>
      <protection hidden="1"/>
    </xf>
    <xf numFmtId="0" fontId="0" fillId="36" borderId="45" xfId="0" applyFill="1" applyBorder="1" applyAlignment="1" applyProtection="1">
      <alignment horizontal="right" vertical="center" indent="1"/>
      <protection hidden="1"/>
    </xf>
    <xf numFmtId="0" fontId="7" fillId="36" borderId="0" xfId="0" applyFont="1" applyFill="1" applyBorder="1" applyAlignment="1" applyProtection="1">
      <alignment vertical="center" wrapText="1"/>
      <protection hidden="1"/>
    </xf>
    <xf numFmtId="0" fontId="0" fillId="36" borderId="0" xfId="0" applyFill="1" applyAlignment="1">
      <alignment vertical="center" wrapText="1"/>
    </xf>
    <xf numFmtId="0" fontId="59" fillId="38" borderId="49" xfId="77" applyFont="1" applyFill="1" applyBorder="1" applyAlignment="1" applyProtection="1">
      <alignment horizontal="centerContinuous" vertical="center"/>
      <protection hidden="1"/>
    </xf>
    <xf numFmtId="0" fontId="59" fillId="38" borderId="50" xfId="77" applyFont="1" applyFill="1" applyBorder="1" applyAlignment="1" applyProtection="1">
      <alignment horizontal="centerContinuous" vertical="center"/>
      <protection hidden="1"/>
    </xf>
    <xf numFmtId="0" fontId="113" fillId="38" borderId="50" xfId="0" applyFont="1" applyFill="1" applyBorder="1" applyAlignment="1" applyProtection="1">
      <alignment horizontal="centerContinuous" vertical="center"/>
      <protection hidden="1"/>
    </xf>
    <xf numFmtId="0" fontId="113" fillId="38" borderId="51" xfId="0" applyFont="1" applyFill="1" applyBorder="1" applyAlignment="1" applyProtection="1">
      <alignment horizontal="center" vertical="center"/>
      <protection hidden="1"/>
    </xf>
    <xf numFmtId="0" fontId="22" fillId="36" borderId="20" xfId="0" applyFont="1" applyFill="1" applyBorder="1" applyAlignment="1" applyProtection="1">
      <alignment horizontal="center" vertical="center"/>
      <protection hidden="1"/>
    </xf>
    <xf numFmtId="0" fontId="113" fillId="36" borderId="0" xfId="0" applyFont="1" applyFill="1" applyBorder="1" applyAlignment="1" applyProtection="1">
      <alignment horizontal="center" vertical="center"/>
      <protection hidden="1"/>
    </xf>
    <xf numFmtId="0" fontId="32" fillId="36" borderId="0" xfId="0" applyFont="1" applyFill="1" applyBorder="1" applyProtection="1">
      <protection hidden="1"/>
    </xf>
    <xf numFmtId="0" fontId="17" fillId="36" borderId="0" xfId="0" applyFont="1" applyFill="1" applyBorder="1" applyProtection="1">
      <protection hidden="1"/>
    </xf>
    <xf numFmtId="0" fontId="22" fillId="41" borderId="0" xfId="0" applyFont="1" applyFill="1" applyBorder="1" applyAlignment="1" applyProtection="1">
      <alignment horizontal="centerContinuous" vertical="center"/>
      <protection hidden="1"/>
    </xf>
    <xf numFmtId="0" fontId="2" fillId="36" borderId="44" xfId="94" applyFill="1" applyBorder="1" applyAlignment="1" applyProtection="1">
      <alignment horizontal="right" vertical="top"/>
      <protection hidden="1"/>
    </xf>
    <xf numFmtId="0" fontId="2" fillId="36" borderId="25" xfId="94" applyFill="1" applyBorder="1" applyAlignment="1" applyProtection="1">
      <alignment horizontal="right" vertical="top"/>
      <protection hidden="1"/>
    </xf>
    <xf numFmtId="0" fontId="2" fillId="36" borderId="26" xfId="94" applyFill="1" applyBorder="1" applyAlignment="1" applyProtection="1">
      <alignment horizontal="right" vertical="top"/>
      <protection hidden="1"/>
    </xf>
    <xf numFmtId="0" fontId="2" fillId="36" borderId="28" xfId="94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horizontal="right" vertical="top"/>
      <protection hidden="1"/>
    </xf>
    <xf numFmtId="0" fontId="2" fillId="36" borderId="27" xfId="94" applyFill="1" applyBorder="1" applyAlignment="1" applyProtection="1">
      <alignment horizontal="right" vertical="top"/>
      <protection hidden="1"/>
    </xf>
    <xf numFmtId="0" fontId="22" fillId="36" borderId="0" xfId="0" applyFont="1" applyFill="1" applyBorder="1" applyAlignment="1" applyProtection="1">
      <alignment vertical="top"/>
      <protection hidden="1"/>
    </xf>
    <xf numFmtId="0" fontId="118" fillId="0" borderId="0" xfId="92"/>
    <xf numFmtId="196" fontId="118" fillId="0" borderId="7" xfId="59" applyNumberFormat="1" applyFont="1" applyBorder="1" applyAlignment="1">
      <alignment vertical="center"/>
    </xf>
    <xf numFmtId="0" fontId="118" fillId="0" borderId="7" xfId="92" applyBorder="1" applyAlignment="1">
      <alignment horizontal="center"/>
    </xf>
    <xf numFmtId="0" fontId="45" fillId="36" borderId="0" xfId="0" applyFont="1" applyFill="1" applyBorder="1" applyAlignment="1" applyProtection="1">
      <alignment vertical="center"/>
      <protection hidden="1"/>
    </xf>
    <xf numFmtId="0" fontId="26" fillId="36" borderId="0" xfId="0" applyFont="1" applyFill="1" applyBorder="1" applyAlignment="1" applyProtection="1">
      <alignment vertical="center"/>
      <protection hidden="1"/>
    </xf>
    <xf numFmtId="0" fontId="46" fillId="36" borderId="0" xfId="0" applyFont="1" applyFill="1" applyBorder="1" applyAlignment="1" applyProtection="1">
      <alignment vertical="center"/>
      <protection hidden="1"/>
    </xf>
    <xf numFmtId="0" fontId="3" fillId="36" borderId="1" xfId="0" applyFont="1" applyFill="1" applyBorder="1" applyAlignment="1" applyProtection="1">
      <alignment horizontal="right" vertical="center" indent="1"/>
      <protection hidden="1"/>
    </xf>
    <xf numFmtId="0" fontId="3" fillId="36" borderId="20" xfId="0" applyFont="1" applyFill="1" applyBorder="1" applyAlignment="1" applyProtection="1">
      <alignment horizontal="right" vertical="center" indent="1"/>
      <protection hidden="1"/>
    </xf>
    <xf numFmtId="0" fontId="17" fillId="36" borderId="0" xfId="0" applyFont="1" applyFill="1" applyBorder="1" applyAlignment="1" applyProtection="1">
      <alignment horizontal="left" vertical="center"/>
      <protection hidden="1"/>
    </xf>
    <xf numFmtId="0" fontId="28" fillId="38" borderId="50" xfId="0" applyFont="1" applyFill="1" applyBorder="1" applyAlignment="1" applyProtection="1">
      <alignment horizontal="centerContinuous" vertical="center"/>
      <protection hidden="1"/>
    </xf>
    <xf numFmtId="0" fontId="26" fillId="36" borderId="0" xfId="0" applyFont="1" applyFill="1" applyBorder="1" applyAlignment="1" applyProtection="1">
      <alignment horizontal="center" vertical="center"/>
      <protection hidden="1"/>
    </xf>
    <xf numFmtId="0" fontId="45" fillId="36" borderId="0" xfId="0" applyFont="1" applyFill="1" applyBorder="1" applyAlignment="1" applyProtection="1">
      <alignment horizontal="center" vertical="center"/>
      <protection hidden="1"/>
    </xf>
    <xf numFmtId="0" fontId="124" fillId="36" borderId="19" xfId="77" applyFont="1" applyFill="1" applyBorder="1" applyAlignment="1" applyProtection="1">
      <alignment horizontal="center" vertical="center" textRotation="180" wrapText="1"/>
      <protection hidden="1"/>
    </xf>
    <xf numFmtId="0" fontId="17" fillId="36" borderId="29" xfId="0" applyFont="1" applyFill="1" applyBorder="1" applyAlignment="1" applyProtection="1">
      <alignment horizontal="center" vertical="center"/>
      <protection hidden="1"/>
    </xf>
    <xf numFmtId="0" fontId="110" fillId="36" borderId="0" xfId="0" applyFont="1" applyFill="1" applyAlignment="1" applyProtection="1">
      <alignment vertical="center"/>
      <protection hidden="1"/>
    </xf>
    <xf numFmtId="0" fontId="126" fillId="0" borderId="0" xfId="0" applyFont="1" applyAlignment="1" applyProtection="1">
      <alignment vertical="center"/>
      <protection hidden="1"/>
    </xf>
    <xf numFmtId="0" fontId="127" fillId="0" borderId="0" xfId="96" applyFont="1" applyProtection="1">
      <protection hidden="1"/>
    </xf>
    <xf numFmtId="0" fontId="127" fillId="0" borderId="52" xfId="96" applyFont="1" applyBorder="1" applyProtection="1">
      <protection hidden="1"/>
    </xf>
    <xf numFmtId="0" fontId="127" fillId="0" borderId="53" xfId="96" applyFont="1" applyBorder="1" applyProtection="1">
      <protection hidden="1"/>
    </xf>
    <xf numFmtId="0" fontId="127" fillId="0" borderId="0" xfId="96" applyFont="1" applyBorder="1" applyProtection="1">
      <protection hidden="1"/>
    </xf>
    <xf numFmtId="0" fontId="129" fillId="0" borderId="0" xfId="96" applyFont="1" applyProtection="1">
      <protection hidden="1"/>
    </xf>
    <xf numFmtId="0" fontId="128" fillId="0" borderId="0" xfId="96" applyFont="1" applyProtection="1">
      <protection hidden="1"/>
    </xf>
    <xf numFmtId="0" fontId="127" fillId="0" borderId="54" xfId="96" applyFont="1" applyBorder="1" applyProtection="1">
      <protection hidden="1"/>
    </xf>
    <xf numFmtId="0" fontId="127" fillId="0" borderId="55" xfId="96" applyFont="1" applyBorder="1" applyProtection="1">
      <protection hidden="1"/>
    </xf>
    <xf numFmtId="0" fontId="130" fillId="0" borderId="0" xfId="96" applyFont="1" applyProtection="1">
      <protection hidden="1"/>
    </xf>
    <xf numFmtId="0" fontId="127" fillId="0" borderId="56" xfId="96" applyFont="1" applyBorder="1" applyProtection="1">
      <protection hidden="1"/>
    </xf>
    <xf numFmtId="0" fontId="127" fillId="0" borderId="0" xfId="96" applyFont="1" applyBorder="1" applyAlignment="1" applyProtection="1">
      <alignment vertical="center"/>
      <protection hidden="1"/>
    </xf>
    <xf numFmtId="0" fontId="132" fillId="38" borderId="0" xfId="96" applyFont="1" applyFill="1" applyAlignment="1" applyProtection="1">
      <alignment vertical="center"/>
      <protection hidden="1"/>
    </xf>
    <xf numFmtId="0" fontId="132" fillId="38" borderId="0" xfId="96" applyFont="1" applyFill="1" applyProtection="1">
      <protection hidden="1"/>
    </xf>
    <xf numFmtId="0" fontId="133" fillId="38" borderId="0" xfId="96" applyFont="1" applyFill="1" applyAlignment="1" applyProtection="1">
      <protection hidden="1"/>
    </xf>
    <xf numFmtId="0" fontId="127" fillId="38" borderId="0" xfId="96" applyFont="1" applyFill="1" applyProtection="1">
      <protection hidden="1"/>
    </xf>
    <xf numFmtId="0" fontId="127" fillId="38" borderId="0" xfId="96" applyFont="1" applyFill="1" applyAlignment="1" applyProtection="1">
      <alignment vertical="center"/>
      <protection hidden="1"/>
    </xf>
    <xf numFmtId="0" fontId="135" fillId="38" borderId="0" xfId="96" applyFont="1" applyFill="1" applyAlignment="1" applyProtection="1">
      <alignment vertical="center"/>
      <protection hidden="1"/>
    </xf>
    <xf numFmtId="0" fontId="127" fillId="38" borderId="0" xfId="96" applyFont="1" applyFill="1" applyBorder="1" applyAlignment="1" applyProtection="1">
      <alignment vertical="center"/>
      <protection hidden="1"/>
    </xf>
    <xf numFmtId="0" fontId="127" fillId="0" borderId="0" xfId="96" applyFont="1" applyFill="1" applyBorder="1" applyAlignment="1" applyProtection="1">
      <alignment vertical="center"/>
      <protection hidden="1"/>
    </xf>
    <xf numFmtId="0" fontId="127" fillId="42" borderId="0" xfId="96" applyFont="1" applyFill="1" applyProtection="1">
      <protection hidden="1"/>
    </xf>
    <xf numFmtId="0" fontId="127" fillId="0" borderId="0" xfId="96" applyFont="1" applyFill="1" applyProtection="1">
      <protection hidden="1"/>
    </xf>
    <xf numFmtId="0" fontId="82" fillId="0" borderId="0" xfId="96" applyFont="1" applyAlignment="1" applyProtection="1">
      <alignment vertical="center"/>
      <protection hidden="1"/>
    </xf>
    <xf numFmtId="0" fontId="136" fillId="0" borderId="0" xfId="96" applyFont="1" applyAlignment="1" applyProtection="1">
      <alignment vertical="center"/>
      <protection hidden="1"/>
    </xf>
    <xf numFmtId="0" fontId="137" fillId="0" borderId="0" xfId="96" applyFont="1" applyBorder="1" applyAlignment="1" applyProtection="1">
      <alignment horizontal="center" vertical="center"/>
      <protection hidden="1"/>
    </xf>
    <xf numFmtId="0" fontId="138" fillId="0" borderId="0" xfId="96" applyFont="1" applyBorder="1" applyAlignment="1" applyProtection="1">
      <alignment horizontal="center" vertical="center"/>
      <protection hidden="1"/>
    </xf>
    <xf numFmtId="0" fontId="127" fillId="0" borderId="0" xfId="96" applyFont="1" applyBorder="1" applyAlignment="1" applyProtection="1">
      <alignment horizontal="center" vertical="center"/>
      <protection hidden="1"/>
    </xf>
    <xf numFmtId="0" fontId="140" fillId="0" borderId="0" xfId="96" applyFont="1" applyAlignment="1" applyProtection="1">
      <alignment vertical="center"/>
      <protection hidden="1"/>
    </xf>
    <xf numFmtId="0" fontId="141" fillId="0" borderId="0" xfId="96" applyFont="1" applyAlignment="1" applyProtection="1">
      <alignment horizontal="center" vertical="center"/>
      <protection hidden="1"/>
    </xf>
    <xf numFmtId="0" fontId="142" fillId="0" borderId="0" xfId="96" applyFont="1" applyAlignment="1" applyProtection="1">
      <alignment vertical="center"/>
      <protection hidden="1"/>
    </xf>
    <xf numFmtId="0" fontId="143" fillId="0" borderId="0" xfId="96" applyFont="1" applyProtection="1">
      <protection hidden="1"/>
    </xf>
    <xf numFmtId="0" fontId="127" fillId="0" borderId="0" xfId="96" applyFont="1" applyBorder="1" applyAlignment="1" applyProtection="1">
      <alignment horizontal="center"/>
      <protection hidden="1"/>
    </xf>
    <xf numFmtId="0" fontId="127" fillId="0" borderId="0" xfId="96" applyFont="1" applyAlignment="1" applyProtection="1">
      <alignment vertical="top"/>
      <protection hidden="1"/>
    </xf>
    <xf numFmtId="0" fontId="146" fillId="0" borderId="0" xfId="96" applyFont="1" applyAlignment="1" applyProtection="1">
      <alignment vertical="center"/>
      <protection hidden="1"/>
    </xf>
    <xf numFmtId="0" fontId="1" fillId="0" borderId="0" xfId="96" applyBorder="1" applyAlignment="1" applyProtection="1">
      <protection hidden="1"/>
    </xf>
    <xf numFmtId="0" fontId="146" fillId="0" borderId="0" xfId="96" applyFont="1" applyBorder="1" applyAlignment="1" applyProtection="1">
      <protection hidden="1"/>
    </xf>
    <xf numFmtId="0" fontId="147" fillId="0" borderId="0" xfId="77" applyFont="1" applyBorder="1" applyAlignment="1" applyProtection="1">
      <alignment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48" fillId="0" borderId="0" xfId="96" applyFont="1" applyAlignment="1" applyProtection="1">
      <alignment vertical="center"/>
      <protection hidden="1"/>
    </xf>
    <xf numFmtId="0" fontId="127" fillId="0" borderId="0" xfId="96" applyFont="1" applyAlignment="1" applyProtection="1">
      <alignment horizontal="center"/>
      <protection hidden="1"/>
    </xf>
    <xf numFmtId="0" fontId="151" fillId="0" borderId="0" xfId="96" applyFont="1" applyBorder="1" applyProtection="1">
      <protection hidden="1"/>
    </xf>
    <xf numFmtId="0" fontId="141" fillId="0" borderId="0" xfId="96" applyFont="1" applyAlignment="1" applyProtection="1">
      <alignment horizontal="center"/>
      <protection hidden="1"/>
    </xf>
    <xf numFmtId="0" fontId="154" fillId="0" borderId="0" xfId="96" applyFont="1" applyAlignment="1" applyProtection="1">
      <alignment vertical="center"/>
      <protection hidden="1"/>
    </xf>
    <xf numFmtId="0" fontId="137" fillId="0" borderId="0" xfId="96" applyFont="1" applyAlignment="1" applyProtection="1">
      <alignment horizontal="center"/>
      <protection hidden="1"/>
    </xf>
    <xf numFmtId="0" fontId="146" fillId="0" borderId="0" xfId="96" applyFont="1" applyProtection="1">
      <protection hidden="1"/>
    </xf>
    <xf numFmtId="0" fontId="143" fillId="0" borderId="0" xfId="96" applyFont="1" applyAlignment="1" applyProtection="1">
      <alignment vertical="center"/>
      <protection hidden="1"/>
    </xf>
    <xf numFmtId="0" fontId="155" fillId="0" borderId="0" xfId="96" applyFont="1" applyAlignment="1" applyProtection="1">
      <alignment vertical="center"/>
      <protection hidden="1"/>
    </xf>
    <xf numFmtId="0" fontId="141" fillId="0" borderId="0" xfId="96" applyFont="1" applyAlignment="1" applyProtection="1">
      <alignment vertical="center"/>
      <protection hidden="1"/>
    </xf>
    <xf numFmtId="0" fontId="155" fillId="0" borderId="0" xfId="96" applyFont="1" applyAlignment="1" applyProtection="1">
      <alignment horizontal="left" vertical="center"/>
      <protection hidden="1"/>
    </xf>
    <xf numFmtId="0" fontId="156" fillId="0" borderId="0" xfId="96" applyFont="1" applyAlignment="1" applyProtection="1">
      <alignment horizontal="center" vertical="center"/>
      <protection hidden="1"/>
    </xf>
    <xf numFmtId="0" fontId="157" fillId="0" borderId="0" xfId="96" applyFont="1" applyAlignment="1" applyProtection="1">
      <alignment vertical="center"/>
      <protection hidden="1"/>
    </xf>
    <xf numFmtId="0" fontId="158" fillId="0" borderId="0" xfId="96" applyFont="1" applyAlignment="1" applyProtection="1">
      <alignment horizontal="center" vertical="center"/>
      <protection hidden="1"/>
    </xf>
    <xf numFmtId="0" fontId="159" fillId="0" borderId="0" xfId="96" applyFont="1" applyProtection="1">
      <protection hidden="1"/>
    </xf>
    <xf numFmtId="49" fontId="155" fillId="0" borderId="0" xfId="96" applyNumberFormat="1" applyFont="1" applyAlignment="1" applyProtection="1">
      <alignment vertical="center"/>
      <protection hidden="1"/>
    </xf>
    <xf numFmtId="49" fontId="127" fillId="0" borderId="0" xfId="96" applyNumberFormat="1" applyFont="1" applyAlignment="1" applyProtection="1">
      <alignment vertical="center"/>
      <protection hidden="1"/>
    </xf>
    <xf numFmtId="49" fontId="127" fillId="0" borderId="0" xfId="96" applyNumberFormat="1" applyFont="1" applyProtection="1">
      <protection hidden="1"/>
    </xf>
    <xf numFmtId="49" fontId="127" fillId="0" borderId="0" xfId="96" applyNumberFormat="1" applyFont="1" applyAlignment="1" applyProtection="1">
      <alignment horizontal="center" vertical="center"/>
      <protection hidden="1"/>
    </xf>
    <xf numFmtId="0" fontId="160" fillId="0" borderId="0" xfId="96" applyFont="1" applyAlignment="1" applyProtection="1">
      <protection hidden="1"/>
    </xf>
    <xf numFmtId="1" fontId="127" fillId="0" borderId="0" xfId="96" quotePrefix="1" applyNumberFormat="1" applyFont="1" applyProtection="1">
      <protection hidden="1"/>
    </xf>
    <xf numFmtId="0" fontId="130" fillId="0" borderId="0" xfId="96" applyFont="1" applyAlignment="1" applyProtection="1">
      <alignment vertical="center"/>
      <protection hidden="1"/>
    </xf>
    <xf numFmtId="0" fontId="127" fillId="0" borderId="0" xfId="96" applyFont="1" applyAlignment="1" applyProtection="1">
      <alignment vertical="center"/>
      <protection hidden="1"/>
    </xf>
    <xf numFmtId="0" fontId="165" fillId="38" borderId="0" xfId="96" applyFont="1" applyFill="1" applyProtection="1">
      <protection hidden="1"/>
    </xf>
    <xf numFmtId="0" fontId="151" fillId="38" borderId="0" xfId="96" applyFont="1" applyFill="1" applyProtection="1">
      <protection hidden="1"/>
    </xf>
    <xf numFmtId="0" fontId="166" fillId="38" borderId="0" xfId="96" applyFont="1" applyFill="1" applyAlignment="1" applyProtection="1">
      <alignment vertical="center"/>
      <protection hidden="1"/>
    </xf>
    <xf numFmtId="0" fontId="167" fillId="38" borderId="0" xfId="96" applyFont="1" applyFill="1" applyAlignment="1" applyProtection="1">
      <alignment vertical="center"/>
      <protection hidden="1"/>
    </xf>
    <xf numFmtId="0" fontId="168" fillId="38" borderId="0" xfId="96" applyFont="1" applyFill="1" applyAlignment="1" applyProtection="1">
      <alignment vertical="center"/>
      <protection hidden="1"/>
    </xf>
    <xf numFmtId="0" fontId="169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protection hidden="1"/>
    </xf>
    <xf numFmtId="0" fontId="168" fillId="38" borderId="0" xfId="96" applyFont="1" applyFill="1" applyProtection="1">
      <protection hidden="1"/>
    </xf>
    <xf numFmtId="0" fontId="170" fillId="0" borderId="0" xfId="96" applyFont="1" applyAlignment="1" applyProtection="1">
      <alignment vertical="center"/>
      <protection hidden="1"/>
    </xf>
    <xf numFmtId="0" fontId="169" fillId="0" borderId="0" xfId="96" applyFont="1" applyProtection="1">
      <protection hidden="1"/>
    </xf>
    <xf numFmtId="0" fontId="169" fillId="0" borderId="0" xfId="96" applyFont="1" applyBorder="1" applyAlignment="1" applyProtection="1">
      <protection hidden="1"/>
    </xf>
    <xf numFmtId="0" fontId="130" fillId="0" borderId="0" xfId="96" applyFont="1" applyAlignment="1" applyProtection="1">
      <protection hidden="1"/>
    </xf>
    <xf numFmtId="0" fontId="79" fillId="0" borderId="0" xfId="96" applyFont="1" applyAlignment="1" applyProtection="1">
      <protection hidden="1"/>
    </xf>
    <xf numFmtId="0" fontId="171" fillId="0" borderId="0" xfId="96" applyFont="1" applyProtection="1">
      <protection hidden="1"/>
    </xf>
    <xf numFmtId="0" fontId="166" fillId="38" borderId="0" xfId="96" applyFont="1" applyFill="1" applyProtection="1">
      <protection hidden="1"/>
    </xf>
    <xf numFmtId="0" fontId="172" fillId="38" borderId="0" xfId="96" applyFont="1" applyFill="1" applyProtection="1">
      <protection hidden="1"/>
    </xf>
    <xf numFmtId="0" fontId="173" fillId="38" borderId="0" xfId="96" applyFont="1" applyFill="1" applyAlignment="1" applyProtection="1">
      <alignment horizontal="left" vertical="center"/>
      <protection hidden="1"/>
    </xf>
    <xf numFmtId="0" fontId="172" fillId="38" borderId="0" xfId="96" applyFont="1" applyFill="1" applyAlignment="1" applyProtection="1">
      <alignment vertical="center"/>
      <protection hidden="1"/>
    </xf>
    <xf numFmtId="0" fontId="174" fillId="38" borderId="0" xfId="96" applyFont="1" applyFill="1" applyAlignment="1" applyProtection="1">
      <alignment vertical="center"/>
      <protection hidden="1"/>
    </xf>
    <xf numFmtId="0" fontId="124" fillId="0" borderId="0" xfId="96" applyFont="1" applyProtection="1">
      <protection hidden="1"/>
    </xf>
    <xf numFmtId="0" fontId="168" fillId="38" borderId="0" xfId="96" applyFont="1" applyFill="1" applyAlignment="1" applyProtection="1">
      <alignment wrapText="1"/>
      <protection hidden="1"/>
    </xf>
    <xf numFmtId="0" fontId="124" fillId="0" borderId="0" xfId="96" applyFont="1" applyAlignment="1" applyProtection="1">
      <alignment horizontal="left" vertical="top"/>
      <protection hidden="1"/>
    </xf>
    <xf numFmtId="0" fontId="132" fillId="0" borderId="0" xfId="96" applyFont="1" applyProtection="1">
      <protection hidden="1"/>
    </xf>
    <xf numFmtId="0" fontId="127" fillId="0" borderId="0" xfId="96" quotePrefix="1" applyFont="1" applyProtection="1">
      <protection hidden="1"/>
    </xf>
    <xf numFmtId="0" fontId="168" fillId="38" borderId="57" xfId="96" applyFont="1" applyFill="1" applyBorder="1" applyProtection="1">
      <protection hidden="1"/>
    </xf>
    <xf numFmtId="0" fontId="127" fillId="0" borderId="58" xfId="96" applyFont="1" applyBorder="1" applyProtection="1">
      <protection hidden="1"/>
    </xf>
    <xf numFmtId="0" fontId="127" fillId="0" borderId="0" xfId="96" applyFont="1" applyFill="1" applyBorder="1" applyProtection="1">
      <protection hidden="1"/>
    </xf>
    <xf numFmtId="0" fontId="127" fillId="0" borderId="59" xfId="96" applyFont="1" applyBorder="1" applyProtection="1">
      <protection hidden="1"/>
    </xf>
    <xf numFmtId="0" fontId="127" fillId="0" borderId="60" xfId="96" applyFont="1" applyBorder="1" applyProtection="1">
      <protection hidden="1"/>
    </xf>
    <xf numFmtId="0" fontId="127" fillId="0" borderId="60" xfId="96" applyFont="1" applyFill="1" applyBorder="1" applyProtection="1">
      <protection hidden="1"/>
    </xf>
    <xf numFmtId="0" fontId="127" fillId="0" borderId="61" xfId="96" applyFont="1" applyBorder="1" applyProtection="1">
      <protection hidden="1"/>
    </xf>
    <xf numFmtId="0" fontId="146" fillId="0" borderId="0" xfId="96" quotePrefix="1" applyFont="1" applyProtection="1">
      <protection hidden="1"/>
    </xf>
    <xf numFmtId="0" fontId="178" fillId="0" borderId="0" xfId="96" applyFont="1" applyProtection="1">
      <protection hidden="1"/>
    </xf>
    <xf numFmtId="0" fontId="179" fillId="0" borderId="0" xfId="0" applyFont="1" applyAlignment="1" applyProtection="1">
      <alignment horizontal="left" vertical="center"/>
      <protection hidden="1"/>
    </xf>
    <xf numFmtId="0" fontId="180" fillId="0" borderId="0" xfId="0" applyFont="1" applyAlignment="1" applyProtection="1">
      <alignment horizontal="left" vertical="center"/>
      <protection hidden="1"/>
    </xf>
    <xf numFmtId="0" fontId="146" fillId="0" borderId="52" xfId="96" applyFont="1" applyBorder="1" applyProtection="1">
      <protection hidden="1"/>
    </xf>
    <xf numFmtId="0" fontId="146" fillId="0" borderId="53" xfId="96" applyFont="1" applyBorder="1" applyProtection="1">
      <protection hidden="1"/>
    </xf>
    <xf numFmtId="0" fontId="146" fillId="0" borderId="0" xfId="96" applyFont="1" applyBorder="1" applyProtection="1">
      <protection hidden="1"/>
    </xf>
    <xf numFmtId="0" fontId="146" fillId="0" borderId="0" xfId="96" applyFont="1" applyFill="1" applyProtection="1">
      <protection hidden="1"/>
    </xf>
    <xf numFmtId="0" fontId="82" fillId="0" borderId="0" xfId="96" applyFont="1" applyProtection="1">
      <protection hidden="1"/>
    </xf>
    <xf numFmtId="0" fontId="146" fillId="0" borderId="62" xfId="96" applyFont="1" applyBorder="1" applyProtection="1">
      <protection hidden="1"/>
    </xf>
    <xf numFmtId="0" fontId="146" fillId="0" borderId="63" xfId="96" applyFont="1" applyBorder="1" applyProtection="1">
      <protection hidden="1"/>
    </xf>
    <xf numFmtId="0" fontId="146" fillId="0" borderId="55" xfId="96" applyFont="1" applyBorder="1" applyProtection="1">
      <protection hidden="1"/>
    </xf>
    <xf numFmtId="0" fontId="146" fillId="0" borderId="0" xfId="96" applyNumberFormat="1" applyFont="1" applyBorder="1" applyProtection="1">
      <protection hidden="1"/>
    </xf>
    <xf numFmtId="0" fontId="146" fillId="0" borderId="64" xfId="96" applyFont="1" applyBorder="1" applyProtection="1">
      <protection hidden="1"/>
    </xf>
    <xf numFmtId="0" fontId="156" fillId="0" borderId="0" xfId="96" applyFont="1" applyProtection="1">
      <protection hidden="1"/>
    </xf>
    <xf numFmtId="0" fontId="151" fillId="36" borderId="0" xfId="96" applyFont="1" applyFill="1" applyBorder="1" applyProtection="1">
      <protection hidden="1"/>
    </xf>
    <xf numFmtId="0" fontId="146" fillId="0" borderId="0" xfId="96" applyFont="1" applyBorder="1" applyAlignment="1" applyProtection="1">
      <alignment vertical="center"/>
      <protection hidden="1"/>
    </xf>
    <xf numFmtId="0" fontId="182" fillId="38" borderId="0" xfId="96" applyFont="1" applyFill="1" applyBorder="1" applyAlignment="1" applyProtection="1">
      <alignment vertical="center"/>
      <protection hidden="1"/>
    </xf>
    <xf numFmtId="0" fontId="146" fillId="38" borderId="0" xfId="96" applyFont="1" applyFill="1" applyBorder="1" applyAlignment="1" applyProtection="1">
      <alignment vertical="center"/>
      <protection hidden="1"/>
    </xf>
    <xf numFmtId="0" fontId="183" fillId="38" borderId="0" xfId="96" applyFont="1" applyFill="1" applyBorder="1" applyAlignment="1" applyProtection="1">
      <alignment vertical="center"/>
      <protection hidden="1"/>
    </xf>
    <xf numFmtId="0" fontId="146" fillId="38" borderId="0" xfId="96" applyFont="1" applyFill="1" applyBorder="1" applyProtection="1">
      <protection hidden="1"/>
    </xf>
    <xf numFmtId="0" fontId="144" fillId="38" borderId="0" xfId="96" applyFont="1" applyFill="1" applyBorder="1" applyAlignment="1" applyProtection="1">
      <alignment vertical="center"/>
      <protection hidden="1"/>
    </xf>
    <xf numFmtId="0" fontId="146" fillId="0" borderId="0" xfId="96" applyFont="1" applyFill="1" applyBorder="1" applyAlignment="1" applyProtection="1">
      <alignment vertical="center"/>
      <protection hidden="1"/>
    </xf>
    <xf numFmtId="0" fontId="151" fillId="36" borderId="0" xfId="96" applyFont="1" applyFill="1" applyBorder="1" applyAlignment="1" applyProtection="1">
      <alignment vertical="center"/>
      <protection hidden="1"/>
    </xf>
    <xf numFmtId="0" fontId="184" fillId="38" borderId="0" xfId="96" applyFont="1" applyFill="1" applyBorder="1" applyAlignment="1" applyProtection="1">
      <alignment vertical="center"/>
      <protection hidden="1"/>
    </xf>
    <xf numFmtId="0" fontId="184" fillId="38" borderId="0" xfId="96" applyFont="1" applyFill="1" applyBorder="1" applyProtection="1">
      <protection hidden="1"/>
    </xf>
    <xf numFmtId="0" fontId="146" fillId="0" borderId="0" xfId="96" applyFont="1" applyFill="1" applyBorder="1" applyProtection="1">
      <protection hidden="1"/>
    </xf>
    <xf numFmtId="0" fontId="146" fillId="42" borderId="0" xfId="96" applyFont="1" applyFill="1" applyProtection="1">
      <protection hidden="1"/>
    </xf>
    <xf numFmtId="0" fontId="82" fillId="0" borderId="0" xfId="96" applyFont="1" applyBorder="1" applyAlignment="1" applyProtection="1">
      <alignment vertical="center"/>
      <protection hidden="1"/>
    </xf>
    <xf numFmtId="0" fontId="154" fillId="0" borderId="0" xfId="96" applyFont="1" applyBorder="1" applyAlignment="1" applyProtection="1">
      <alignment vertical="center"/>
      <protection hidden="1"/>
    </xf>
    <xf numFmtId="0" fontId="146" fillId="36" borderId="0" xfId="96" applyFont="1" applyFill="1" applyProtection="1">
      <protection hidden="1"/>
    </xf>
    <xf numFmtId="0" fontId="146" fillId="0" borderId="65" xfId="96" applyFont="1" applyBorder="1" applyAlignment="1" applyProtection="1">
      <alignment horizontal="center" vertical="center"/>
      <protection hidden="1"/>
    </xf>
    <xf numFmtId="0" fontId="146" fillId="0" borderId="0" xfId="96" applyFont="1" applyBorder="1" applyAlignment="1" applyProtection="1">
      <alignment horizontal="center"/>
      <protection hidden="1"/>
    </xf>
    <xf numFmtId="0" fontId="144" fillId="0" borderId="66" xfId="96" applyFont="1" applyBorder="1" applyAlignment="1" applyProtection="1">
      <alignment vertical="center"/>
      <protection hidden="1"/>
    </xf>
    <xf numFmtId="0" fontId="146" fillId="0" borderId="0" xfId="96" applyFont="1" applyBorder="1" applyAlignment="1" applyProtection="1">
      <alignment horizontal="center" vertical="center"/>
      <protection hidden="1"/>
    </xf>
    <xf numFmtId="0" fontId="146" fillId="0" borderId="65" xfId="96" applyFont="1" applyBorder="1" applyAlignment="1" applyProtection="1">
      <alignment vertical="center"/>
      <protection hidden="1"/>
    </xf>
    <xf numFmtId="0" fontId="146" fillId="0" borderId="66" xfId="96" applyFont="1" applyBorder="1" applyAlignment="1" applyProtection="1">
      <alignment vertical="center"/>
      <protection hidden="1"/>
    </xf>
    <xf numFmtId="0" fontId="155" fillId="0" borderId="0" xfId="96" applyFont="1" applyBorder="1" applyProtection="1">
      <protection hidden="1"/>
    </xf>
    <xf numFmtId="0" fontId="186" fillId="0" borderId="0" xfId="96" applyFont="1" applyBorder="1" applyProtection="1">
      <protection hidden="1"/>
    </xf>
    <xf numFmtId="0" fontId="146" fillId="0" borderId="0" xfId="96" applyFont="1" applyBorder="1"/>
    <xf numFmtId="0" fontId="146" fillId="0" borderId="0" xfId="96" applyFont="1"/>
    <xf numFmtId="0" fontId="146" fillId="0" borderId="67" xfId="96" applyFont="1" applyBorder="1" applyProtection="1">
      <protection hidden="1"/>
    </xf>
    <xf numFmtId="0" fontId="132" fillId="0" borderId="0" xfId="96" applyFont="1" applyBorder="1"/>
    <xf numFmtId="0" fontId="132" fillId="0" borderId="0" xfId="96" applyFont="1"/>
    <xf numFmtId="1" fontId="187" fillId="0" borderId="0" xfId="96" applyNumberFormat="1" applyFont="1" applyBorder="1" applyAlignment="1">
      <alignment vertical="center"/>
    </xf>
    <xf numFmtId="0" fontId="145" fillId="0" borderId="0" xfId="96" applyFont="1" applyBorder="1" applyAlignment="1" applyProtection="1">
      <alignment horizontal="center" vertical="center"/>
      <protection hidden="1"/>
    </xf>
    <xf numFmtId="0" fontId="187" fillId="0" borderId="0" xfId="96" applyFont="1" applyBorder="1" applyAlignment="1">
      <alignment vertical="center"/>
    </xf>
    <xf numFmtId="0" fontId="187" fillId="0" borderId="0" xfId="96" applyFont="1" applyFill="1" applyBorder="1" applyAlignment="1">
      <alignment vertical="center"/>
    </xf>
    <xf numFmtId="0" fontId="132" fillId="0" borderId="0" xfId="96" applyFont="1" applyFill="1" applyBorder="1"/>
    <xf numFmtId="0" fontId="151" fillId="0" borderId="0" xfId="96" applyFont="1" applyFill="1" applyBorder="1"/>
    <xf numFmtId="0" fontId="151" fillId="0" borderId="0" xfId="96" applyFont="1" applyBorder="1"/>
    <xf numFmtId="0" fontId="189" fillId="0" borderId="0" xfId="96" applyFont="1" applyBorder="1" applyAlignment="1" applyProtection="1">
      <alignment vertical="center"/>
      <protection hidden="1"/>
    </xf>
    <xf numFmtId="0" fontId="151" fillId="0" borderId="0" xfId="96" applyFont="1" applyFill="1" applyBorder="1" applyProtection="1"/>
    <xf numFmtId="0" fontId="144" fillId="38" borderId="0" xfId="96" applyFont="1" applyFill="1" applyBorder="1" applyProtection="1">
      <protection hidden="1"/>
    </xf>
    <xf numFmtId="0" fontId="191" fillId="0" borderId="0" xfId="96" applyFont="1" applyBorder="1" applyProtection="1">
      <protection hidden="1"/>
    </xf>
    <xf numFmtId="0" fontId="107" fillId="38" borderId="0" xfId="96" applyFont="1" applyFill="1" applyBorder="1" applyAlignment="1" applyProtection="1">
      <alignment vertical="center"/>
      <protection hidden="1"/>
    </xf>
    <xf numFmtId="0" fontId="192" fillId="38" borderId="0" xfId="96" applyFont="1" applyFill="1" applyBorder="1" applyProtection="1">
      <protection hidden="1"/>
    </xf>
    <xf numFmtId="0" fontId="192" fillId="0" borderId="0" xfId="96" applyFont="1" applyBorder="1" applyProtection="1">
      <protection hidden="1"/>
    </xf>
    <xf numFmtId="0" fontId="146" fillId="0" borderId="0" xfId="96" applyFont="1" applyAlignment="1" applyProtection="1">
      <protection hidden="1"/>
    </xf>
    <xf numFmtId="0" fontId="146" fillId="0" borderId="0" xfId="96" applyFont="1" applyFill="1" applyBorder="1" applyAlignment="1" applyProtection="1">
      <protection hidden="1"/>
    </xf>
    <xf numFmtId="0" fontId="192" fillId="0" borderId="0" xfId="96" applyFont="1" applyFill="1" applyBorder="1" applyAlignment="1" applyProtection="1">
      <alignment vertical="center"/>
      <protection hidden="1"/>
    </xf>
    <xf numFmtId="0" fontId="192" fillId="0" borderId="0" xfId="96" applyFont="1" applyFill="1" applyBorder="1" applyProtection="1">
      <protection hidden="1"/>
    </xf>
    <xf numFmtId="0" fontId="146" fillId="0" borderId="0" xfId="96" applyFont="1" applyFill="1" applyAlignment="1" applyProtection="1">
      <protection hidden="1"/>
    </xf>
    <xf numFmtId="0" fontId="132" fillId="0" borderId="0" xfId="96" applyFont="1" applyFill="1"/>
    <xf numFmtId="0" fontId="146" fillId="0" borderId="0" xfId="96" applyFont="1" applyFill="1"/>
    <xf numFmtId="0" fontId="193" fillId="0" borderId="0" xfId="96" applyFont="1" applyBorder="1" applyAlignment="1" applyProtection="1">
      <alignment vertical="center"/>
      <protection hidden="1"/>
    </xf>
    <xf numFmtId="0" fontId="192" fillId="0" borderId="0" xfId="96" applyFont="1" applyBorder="1" applyAlignment="1" applyProtection="1">
      <alignment horizontal="center"/>
      <protection hidden="1"/>
    </xf>
    <xf numFmtId="0" fontId="192" fillId="0" borderId="0" xfId="96" applyFont="1" applyFill="1" applyBorder="1" applyAlignment="1" applyProtection="1">
      <alignment horizontal="center"/>
      <protection hidden="1"/>
    </xf>
    <xf numFmtId="0" fontId="145" fillId="0" borderId="0" xfId="96" applyFont="1" applyBorder="1" applyAlignment="1" applyProtection="1">
      <alignment vertical="center"/>
      <protection hidden="1"/>
    </xf>
    <xf numFmtId="0" fontId="192" fillId="0" borderId="0" xfId="96" applyFont="1" applyBorder="1" applyAlignment="1" applyProtection="1">
      <alignment vertical="center"/>
      <protection hidden="1"/>
    </xf>
    <xf numFmtId="0" fontId="197" fillId="0" borderId="0" xfId="96" applyFont="1" applyBorder="1" applyAlignment="1" applyProtection="1">
      <alignment horizontal="left" vertical="center"/>
      <protection hidden="1"/>
    </xf>
    <xf numFmtId="0" fontId="186" fillId="0" borderId="0" xfId="96" applyFont="1" applyBorder="1" applyAlignment="1" applyProtection="1">
      <alignment vertical="center"/>
      <protection hidden="1"/>
    </xf>
    <xf numFmtId="0" fontId="154" fillId="38" borderId="0" xfId="96" applyFont="1" applyFill="1" applyBorder="1" applyAlignment="1" applyProtection="1">
      <alignment vertical="center"/>
      <protection hidden="1"/>
    </xf>
    <xf numFmtId="49" fontId="146" fillId="0" borderId="0" xfId="96" applyNumberFormat="1" applyFont="1" applyBorder="1" applyAlignment="1" applyProtection="1">
      <alignment vertical="center"/>
      <protection hidden="1"/>
    </xf>
    <xf numFmtId="49" fontId="154" fillId="0" borderId="0" xfId="96" applyNumberFormat="1" applyFont="1" applyBorder="1" applyAlignment="1" applyProtection="1">
      <alignment vertical="center"/>
      <protection hidden="1"/>
    </xf>
    <xf numFmtId="0" fontId="154" fillId="0" borderId="0" xfId="96" applyFont="1" applyBorder="1" applyProtection="1">
      <protection hidden="1"/>
    </xf>
    <xf numFmtId="0" fontId="193" fillId="0" borderId="0" xfId="96" applyFont="1" applyFill="1" applyBorder="1" applyAlignment="1" applyProtection="1">
      <alignment vertical="center"/>
      <protection hidden="1"/>
    </xf>
    <xf numFmtId="0" fontId="144" fillId="0" borderId="0" xfId="96" applyFont="1" applyFill="1" applyBorder="1" applyAlignment="1" applyProtection="1">
      <alignment vertical="center"/>
      <protection hidden="1"/>
    </xf>
    <xf numFmtId="0" fontId="136" fillId="0" borderId="0" xfId="96" applyFont="1" applyFill="1" applyBorder="1" applyAlignment="1" applyProtection="1">
      <alignment vertical="center"/>
      <protection hidden="1"/>
    </xf>
    <xf numFmtId="0" fontId="146" fillId="0" borderId="0" xfId="96" applyFont="1" applyFill="1" applyBorder="1" applyAlignment="1" applyProtection="1">
      <alignment horizontal="center" vertical="center"/>
      <protection hidden="1"/>
    </xf>
    <xf numFmtId="0" fontId="154" fillId="0" borderId="0" xfId="96" applyFont="1" applyFill="1" applyBorder="1" applyAlignment="1" applyProtection="1">
      <alignment vertical="center"/>
      <protection hidden="1"/>
    </xf>
    <xf numFmtId="0" fontId="144" fillId="0" borderId="0" xfId="96" applyFont="1" applyFill="1" applyBorder="1" applyProtection="1">
      <protection hidden="1"/>
    </xf>
    <xf numFmtId="0" fontId="82" fillId="0" borderId="58" xfId="96" applyFont="1" applyFill="1" applyBorder="1" applyProtection="1">
      <protection hidden="1"/>
    </xf>
    <xf numFmtId="0" fontId="146" fillId="0" borderId="58" xfId="96" applyFont="1" applyFill="1" applyBorder="1" applyProtection="1">
      <protection hidden="1"/>
    </xf>
    <xf numFmtId="0" fontId="154" fillId="0" borderId="0" xfId="96" applyFont="1" applyFill="1" applyBorder="1" applyProtection="1">
      <protection hidden="1"/>
    </xf>
    <xf numFmtId="0" fontId="146" fillId="0" borderId="65" xfId="96" applyFont="1" applyFill="1" applyBorder="1" applyProtection="1">
      <protection hidden="1"/>
    </xf>
    <xf numFmtId="0" fontId="146" fillId="0" borderId="66" xfId="96" applyFont="1" applyFill="1" applyBorder="1" applyProtection="1">
      <protection hidden="1"/>
    </xf>
    <xf numFmtId="0" fontId="146" fillId="0" borderId="68" xfId="96" applyFont="1" applyFill="1" applyBorder="1" applyProtection="1">
      <protection hidden="1"/>
    </xf>
    <xf numFmtId="0" fontId="146" fillId="0" borderId="69" xfId="96" applyFont="1" applyFill="1" applyBorder="1" applyProtection="1">
      <protection hidden="1"/>
    </xf>
    <xf numFmtId="0" fontId="146" fillId="0" borderId="70" xfId="96" applyFont="1" applyFill="1" applyBorder="1" applyProtection="1">
      <protection hidden="1"/>
    </xf>
    <xf numFmtId="0" fontId="183" fillId="38" borderId="0" xfId="96" applyFont="1" applyFill="1" applyBorder="1" applyProtection="1">
      <protection hidden="1"/>
    </xf>
    <xf numFmtId="0" fontId="193" fillId="38" borderId="0" xfId="96" applyFont="1" applyFill="1" applyBorder="1" applyProtection="1">
      <protection hidden="1"/>
    </xf>
    <xf numFmtId="0" fontId="154" fillId="0" borderId="0" xfId="96" applyFont="1" applyFill="1" applyBorder="1" applyAlignment="1" applyProtection="1">
      <alignment wrapText="1"/>
      <protection hidden="1"/>
    </xf>
    <xf numFmtId="0" fontId="146" fillId="0" borderId="0" xfId="96" applyFont="1" applyFill="1" applyBorder="1" applyAlignment="1" applyProtection="1">
      <alignment wrapText="1"/>
      <protection hidden="1"/>
    </xf>
    <xf numFmtId="0" fontId="154" fillId="0" borderId="71" xfId="96" applyFont="1" applyFill="1" applyBorder="1" applyAlignment="1" applyProtection="1">
      <alignment horizontal="center" vertical="center"/>
      <protection hidden="1"/>
    </xf>
    <xf numFmtId="0" fontId="154" fillId="0" borderId="72" xfId="96" applyFont="1" applyFill="1" applyBorder="1" applyAlignment="1" applyProtection="1">
      <alignment horizontal="center" vertical="center"/>
      <protection hidden="1"/>
    </xf>
    <xf numFmtId="0" fontId="154" fillId="0" borderId="73" xfId="96" applyFont="1" applyFill="1" applyBorder="1" applyAlignment="1" applyProtection="1">
      <alignment horizontal="center" vertical="center"/>
      <protection hidden="1"/>
    </xf>
    <xf numFmtId="0" fontId="154" fillId="0" borderId="0" xfId="96" applyFont="1" applyFill="1" applyBorder="1" applyAlignment="1" applyProtection="1">
      <alignment horizontal="center" vertical="center"/>
      <protection hidden="1"/>
    </xf>
    <xf numFmtId="0" fontId="146" fillId="0" borderId="0" xfId="96" applyFont="1" applyFill="1" applyBorder="1"/>
    <xf numFmtId="0" fontId="146" fillId="42" borderId="0" xfId="96" applyFont="1" applyFill="1"/>
    <xf numFmtId="0" fontId="146" fillId="0" borderId="0" xfId="96" applyFont="1" applyFill="1" applyBorder="1" applyAlignment="1">
      <alignment wrapText="1"/>
    </xf>
    <xf numFmtId="0" fontId="146" fillId="0" borderId="0" xfId="96" applyFont="1" applyFill="1" applyBorder="1" applyAlignment="1">
      <alignment horizontal="center"/>
    </xf>
    <xf numFmtId="0" fontId="146" fillId="0" borderId="67" xfId="96" applyFont="1" applyFill="1" applyBorder="1" applyAlignment="1">
      <alignment horizontal="center"/>
    </xf>
    <xf numFmtId="0" fontId="154" fillId="0" borderId="0" xfId="96" applyFont="1" applyFill="1" applyBorder="1" applyAlignment="1">
      <alignment wrapText="1"/>
    </xf>
    <xf numFmtId="0" fontId="154" fillId="0" borderId="71" xfId="96" applyFont="1" applyFill="1" applyBorder="1" applyAlignment="1">
      <alignment horizontal="center" vertical="center"/>
    </xf>
    <xf numFmtId="0" fontId="154" fillId="0" borderId="72" xfId="96" applyFont="1" applyFill="1" applyBorder="1" applyAlignment="1">
      <alignment horizontal="center" vertical="center"/>
    </xf>
    <xf numFmtId="0" fontId="154" fillId="0" borderId="0" xfId="96" applyFont="1" applyFill="1" applyBorder="1" applyAlignment="1">
      <alignment horizontal="center" vertical="center"/>
    </xf>
    <xf numFmtId="0" fontId="154" fillId="0" borderId="0" xfId="96" applyFont="1" applyFill="1" applyBorder="1" applyAlignment="1">
      <alignment vertical="center" wrapText="1"/>
    </xf>
    <xf numFmtId="0" fontId="146" fillId="0" borderId="0" xfId="96" applyFont="1" applyFill="1" applyBorder="1" applyAlignment="1"/>
    <xf numFmtId="0" fontId="201" fillId="0" borderId="0" xfId="96" applyFont="1" applyFill="1" applyBorder="1"/>
    <xf numFmtId="0" fontId="192" fillId="38" borderId="0" xfId="96" applyFont="1" applyFill="1" applyBorder="1"/>
    <xf numFmtId="0" fontId="107" fillId="38" borderId="0" xfId="96" applyFont="1" applyFill="1" applyBorder="1" applyAlignment="1">
      <alignment vertical="center"/>
    </xf>
    <xf numFmtId="0" fontId="146" fillId="38" borderId="0" xfId="96" applyFont="1" applyFill="1" applyBorder="1"/>
    <xf numFmtId="0" fontId="146" fillId="38" borderId="0" xfId="96" applyFont="1" applyFill="1"/>
    <xf numFmtId="0" fontId="151" fillId="38" borderId="0" xfId="96" applyFont="1" applyFill="1"/>
    <xf numFmtId="0" fontId="154" fillId="0" borderId="0" xfId="96" applyFont="1" applyBorder="1" applyAlignment="1">
      <alignment vertical="center"/>
    </xf>
    <xf numFmtId="0" fontId="202" fillId="0" borderId="0" xfId="96" applyFont="1" applyFill="1" applyBorder="1" applyAlignment="1">
      <alignment vertical="center"/>
    </xf>
    <xf numFmtId="0" fontId="202" fillId="0" borderId="0" xfId="96" applyFont="1" applyBorder="1" applyAlignment="1">
      <alignment vertical="center"/>
    </xf>
    <xf numFmtId="0" fontId="145" fillId="0" borderId="0" xfId="96" applyFont="1" applyBorder="1" applyAlignment="1">
      <alignment vertical="center"/>
    </xf>
    <xf numFmtId="0" fontId="154" fillId="0" borderId="0" xfId="96" applyFont="1" applyBorder="1"/>
    <xf numFmtId="0" fontId="193" fillId="0" borderId="0" xfId="96" applyFont="1" applyBorder="1"/>
    <xf numFmtId="0" fontId="203" fillId="0" borderId="0" xfId="96" applyFont="1" applyFill="1" applyBorder="1" applyAlignment="1">
      <alignment vertical="center"/>
    </xf>
    <xf numFmtId="0" fontId="203" fillId="0" borderId="0" xfId="96" applyFont="1" applyBorder="1" applyAlignment="1">
      <alignment vertical="center"/>
    </xf>
    <xf numFmtId="0" fontId="204" fillId="0" borderId="0" xfId="96" applyFont="1" applyBorder="1" applyAlignment="1">
      <alignment vertical="center"/>
    </xf>
    <xf numFmtId="0" fontId="124" fillId="0" borderId="0" xfId="96" applyFont="1" applyBorder="1" applyAlignment="1">
      <alignment vertical="center"/>
    </xf>
    <xf numFmtId="0" fontId="146" fillId="0" borderId="66" xfId="96" applyFont="1" applyBorder="1"/>
    <xf numFmtId="0" fontId="146" fillId="0" borderId="65" xfId="96" applyFont="1" applyBorder="1"/>
    <xf numFmtId="0" fontId="1" fillId="0" borderId="65" xfId="96" applyBorder="1" applyAlignment="1">
      <alignment horizontal="center"/>
    </xf>
    <xf numFmtId="0" fontId="1" fillId="0" borderId="0" xfId="96" applyBorder="1" applyAlignment="1">
      <alignment horizontal="center"/>
    </xf>
    <xf numFmtId="0" fontId="146" fillId="0" borderId="65" xfId="96" applyFont="1" applyFill="1" applyBorder="1"/>
    <xf numFmtId="0" fontId="146" fillId="0" borderId="0" xfId="96" applyFont="1" applyBorder="1" applyAlignment="1">
      <alignment vertical="center"/>
    </xf>
    <xf numFmtId="0" fontId="145" fillId="0" borderId="0" xfId="96" applyFont="1" applyFill="1" applyBorder="1" applyAlignment="1">
      <alignment horizontal="center" vertical="center"/>
    </xf>
    <xf numFmtId="0" fontId="146" fillId="0" borderId="74" xfId="96" applyFont="1" applyBorder="1"/>
    <xf numFmtId="0" fontId="146" fillId="0" borderId="67" xfId="96" applyFont="1" applyBorder="1"/>
    <xf numFmtId="0" fontId="146" fillId="0" borderId="75" xfId="96" applyFont="1" applyBorder="1"/>
    <xf numFmtId="0" fontId="146" fillId="0" borderId="76" xfId="96" applyFont="1" applyFill="1" applyBorder="1"/>
    <xf numFmtId="0" fontId="144" fillId="0" borderId="0" xfId="96" applyFont="1" applyFill="1" applyBorder="1"/>
    <xf numFmtId="0" fontId="146" fillId="36" borderId="0" xfId="96" applyFont="1" applyFill="1"/>
    <xf numFmtId="0" fontId="146" fillId="0" borderId="65" xfId="96" applyFont="1" applyBorder="1" applyAlignment="1">
      <alignment vertical="center"/>
    </xf>
    <xf numFmtId="0" fontId="154" fillId="0" borderId="65" xfId="96" applyFont="1" applyFill="1" applyBorder="1" applyAlignment="1">
      <alignment horizontal="center" vertical="center"/>
    </xf>
    <xf numFmtId="0" fontId="146" fillId="0" borderId="67" xfId="96" applyFont="1" applyFill="1" applyBorder="1"/>
    <xf numFmtId="0" fontId="146" fillId="0" borderId="0" xfId="96" applyFont="1" applyFill="1" applyAlignment="1"/>
    <xf numFmtId="0" fontId="143" fillId="0" borderId="0" xfId="96" applyFont="1" applyFill="1" applyBorder="1"/>
    <xf numFmtId="0" fontId="146" fillId="42" borderId="0" xfId="96" applyFont="1" applyFill="1" applyAlignment="1"/>
    <xf numFmtId="0" fontId="174" fillId="38" borderId="0" xfId="96" applyFont="1" applyFill="1" applyBorder="1"/>
    <xf numFmtId="0" fontId="146" fillId="0" borderId="0" xfId="96" applyFont="1" applyBorder="1" applyAlignment="1"/>
    <xf numFmtId="0" fontId="206" fillId="0" borderId="0" xfId="96" applyFont="1" applyBorder="1" applyAlignment="1">
      <alignment vertical="center"/>
    </xf>
    <xf numFmtId="0" fontId="146" fillId="0" borderId="66" xfId="96" applyFont="1" applyFill="1" applyBorder="1"/>
    <xf numFmtId="0" fontId="146" fillId="0" borderId="55" xfId="96" applyFont="1" applyFill="1" applyBorder="1"/>
    <xf numFmtId="0" fontId="146" fillId="0" borderId="56" xfId="96" applyFont="1" applyFill="1" applyBorder="1"/>
    <xf numFmtId="0" fontId="146" fillId="0" borderId="59" xfId="96" applyFont="1" applyBorder="1"/>
    <xf numFmtId="0" fontId="146" fillId="0" borderId="60" xfId="96" applyFont="1" applyBorder="1"/>
    <xf numFmtId="0" fontId="146" fillId="0" borderId="0" xfId="96" applyFont="1" applyFill="1" applyBorder="1" applyAlignment="1">
      <alignment vertical="center"/>
    </xf>
    <xf numFmtId="0" fontId="146" fillId="0" borderId="60" xfId="96" applyFont="1" applyBorder="1" applyAlignment="1">
      <alignment vertical="center"/>
    </xf>
    <xf numFmtId="0" fontId="146" fillId="0" borderId="61" xfId="96" applyFont="1" applyFill="1" applyBorder="1"/>
    <xf numFmtId="0" fontId="146" fillId="0" borderId="53" xfId="96" applyFont="1" applyBorder="1"/>
    <xf numFmtId="0" fontId="126" fillId="0" borderId="0" xfId="0" applyFont="1" applyAlignment="1">
      <alignment vertical="center"/>
    </xf>
    <xf numFmtId="0" fontId="146" fillId="0" borderId="52" xfId="96" applyFont="1" applyBorder="1"/>
    <xf numFmtId="0" fontId="146" fillId="0" borderId="53" xfId="96" applyFont="1" applyBorder="1" applyAlignment="1">
      <alignment vertical="center"/>
    </xf>
    <xf numFmtId="0" fontId="192" fillId="0" borderId="0" xfId="96" applyFont="1" applyBorder="1" applyAlignment="1">
      <alignment vertical="center"/>
    </xf>
    <xf numFmtId="0" fontId="192" fillId="0" borderId="0" xfId="96" applyFont="1" applyAlignment="1">
      <alignment vertical="center"/>
    </xf>
    <xf numFmtId="0" fontId="146" fillId="0" borderId="54" xfId="96" applyFont="1" applyBorder="1"/>
    <xf numFmtId="0" fontId="146" fillId="0" borderId="55" xfId="96" applyFont="1" applyBorder="1"/>
    <xf numFmtId="0" fontId="146" fillId="0" borderId="0" xfId="96" applyFont="1" applyAlignment="1">
      <alignment vertical="center"/>
    </xf>
    <xf numFmtId="0" fontId="140" fillId="0" borderId="0" xfId="96" applyFont="1" applyAlignment="1">
      <alignment vertical="center"/>
    </xf>
    <xf numFmtId="0" fontId="144" fillId="0" borderId="0" xfId="96" applyFont="1"/>
    <xf numFmtId="0" fontId="146" fillId="0" borderId="56" xfId="96" applyFont="1" applyBorder="1"/>
    <xf numFmtId="0" fontId="196" fillId="38" borderId="0" xfId="96" applyFont="1" applyFill="1" applyAlignment="1">
      <alignment vertical="center"/>
    </xf>
    <xf numFmtId="0" fontId="156" fillId="38" borderId="0" xfId="96" applyFont="1" applyFill="1" applyAlignment="1">
      <alignment vertical="center"/>
    </xf>
    <xf numFmtId="0" fontId="146" fillId="38" borderId="0" xfId="96" applyFont="1" applyFill="1" applyAlignment="1">
      <alignment vertical="center"/>
    </xf>
    <xf numFmtId="0" fontId="192" fillId="38" borderId="0" xfId="96" applyFont="1" applyFill="1" applyAlignment="1">
      <alignment vertical="center"/>
    </xf>
    <xf numFmtId="0" fontId="182" fillId="38" borderId="0" xfId="96" applyFont="1" applyFill="1" applyAlignment="1">
      <alignment vertical="center"/>
    </xf>
    <xf numFmtId="0" fontId="146" fillId="38" borderId="0" xfId="96" applyFont="1" applyFill="1" applyBorder="1" applyAlignment="1">
      <alignment vertical="center"/>
    </xf>
    <xf numFmtId="0" fontId="126" fillId="38" borderId="0" xfId="96" applyFont="1" applyFill="1" applyAlignment="1">
      <alignment vertical="center"/>
    </xf>
    <xf numFmtId="0" fontId="207" fillId="38" borderId="0" xfId="96" applyFont="1" applyFill="1" applyAlignment="1">
      <alignment vertical="center"/>
    </xf>
    <xf numFmtId="0" fontId="146" fillId="42" borderId="0" xfId="96" applyFont="1" applyFill="1" applyBorder="1" applyAlignment="1">
      <alignment vertical="center"/>
    </xf>
    <xf numFmtId="0" fontId="146" fillId="36" borderId="0" xfId="96" applyFont="1" applyFill="1" applyBorder="1" applyAlignment="1">
      <alignment vertical="center"/>
    </xf>
    <xf numFmtId="0" fontId="134" fillId="36" borderId="0" xfId="96" applyFont="1" applyFill="1" applyAlignment="1">
      <alignment vertical="center"/>
    </xf>
    <xf numFmtId="0" fontId="156" fillId="36" borderId="0" xfId="96" applyFont="1" applyFill="1" applyAlignment="1">
      <alignment vertical="center"/>
    </xf>
    <xf numFmtId="0" fontId="146" fillId="36" borderId="0" xfId="96" applyFont="1" applyFill="1" applyAlignment="1">
      <alignment vertical="center"/>
    </xf>
    <xf numFmtId="0" fontId="192" fillId="36" borderId="0" xfId="96" applyFont="1" applyFill="1" applyAlignment="1">
      <alignment vertical="center"/>
    </xf>
    <xf numFmtId="0" fontId="182" fillId="36" borderId="0" xfId="96" applyFont="1" applyFill="1" applyAlignment="1">
      <alignment vertical="center"/>
    </xf>
    <xf numFmtId="0" fontId="207" fillId="36" borderId="0" xfId="96" applyFont="1" applyFill="1" applyAlignment="1">
      <alignment vertical="center"/>
    </xf>
    <xf numFmtId="0" fontId="193" fillId="0" borderId="0" xfId="96" applyFont="1" applyFill="1" applyAlignment="1">
      <alignment vertical="center"/>
    </xf>
    <xf numFmtId="0" fontId="146" fillId="0" borderId="0" xfId="96" applyFont="1" applyFill="1" applyAlignment="1">
      <alignment vertical="center"/>
    </xf>
    <xf numFmtId="0" fontId="192" fillId="0" borderId="0" xfId="96" applyFont="1" applyFill="1" applyAlignment="1">
      <alignment vertical="center"/>
    </xf>
    <xf numFmtId="0" fontId="182" fillId="0" borderId="0" xfId="96" applyFont="1" applyFill="1" applyAlignment="1">
      <alignment vertical="center"/>
    </xf>
    <xf numFmtId="0" fontId="144" fillId="0" borderId="20" xfId="96" applyFont="1" applyFill="1" applyBorder="1" applyAlignment="1">
      <alignment horizontal="center" vertical="center"/>
    </xf>
    <xf numFmtId="0" fontId="146" fillId="0" borderId="20" xfId="96" applyFont="1" applyFill="1" applyBorder="1" applyAlignment="1">
      <alignment horizontal="center" vertical="center"/>
    </xf>
    <xf numFmtId="0" fontId="146" fillId="0" borderId="20" xfId="96" applyFont="1" applyFill="1" applyBorder="1" applyAlignment="1">
      <alignment horizontal="center"/>
    </xf>
    <xf numFmtId="0" fontId="154" fillId="0" borderId="0" xfId="96" applyFont="1" applyFill="1" applyAlignment="1">
      <alignment vertical="center"/>
    </xf>
    <xf numFmtId="0" fontId="158" fillId="0" borderId="0" xfId="96" applyFont="1" applyFill="1" applyAlignment="1">
      <alignment horizontal="center" vertical="center"/>
    </xf>
    <xf numFmtId="0" fontId="193" fillId="0" borderId="0" xfId="96" applyFont="1" applyFill="1" applyAlignment="1">
      <alignment vertical="top"/>
    </xf>
    <xf numFmtId="0" fontId="154" fillId="0" borderId="0" xfId="96" applyFont="1" applyFill="1"/>
    <xf numFmtId="0" fontId="142" fillId="0" borderId="0" xfId="96" applyFont="1" applyFill="1" applyAlignment="1">
      <alignment vertical="top"/>
    </xf>
    <xf numFmtId="0" fontId="154" fillId="0" borderId="0" xfId="96" applyFont="1" applyFill="1" applyBorder="1" applyAlignment="1">
      <alignment vertical="center"/>
    </xf>
    <xf numFmtId="0" fontId="136" fillId="0" borderId="0" xfId="96" applyFont="1" applyFill="1" applyAlignment="1">
      <alignment vertical="center"/>
    </xf>
    <xf numFmtId="0" fontId="154" fillId="0" borderId="0" xfId="96" applyFont="1"/>
    <xf numFmtId="0" fontId="155" fillId="42" borderId="0" xfId="96" applyFont="1" applyFill="1"/>
    <xf numFmtId="0" fontId="155" fillId="0" borderId="0" xfId="96" applyFont="1"/>
    <xf numFmtId="0" fontId="144" fillId="0" borderId="0" xfId="96" applyFont="1" applyFill="1" applyAlignment="1">
      <alignment vertical="center"/>
    </xf>
    <xf numFmtId="0" fontId="82" fillId="0" borderId="0" xfId="96" applyFont="1" applyAlignment="1">
      <alignment vertical="center"/>
    </xf>
    <xf numFmtId="0" fontId="146" fillId="0" borderId="0" xfId="96" quotePrefix="1" applyFont="1"/>
    <xf numFmtId="0" fontId="213" fillId="0" borderId="0" xfId="96" applyFont="1" applyBorder="1" applyAlignment="1" applyProtection="1">
      <alignment vertical="center"/>
      <protection hidden="1"/>
    </xf>
    <xf numFmtId="0" fontId="214" fillId="0" borderId="0" xfId="96" applyFont="1" applyBorder="1" applyAlignment="1" applyProtection="1">
      <alignment vertical="center"/>
      <protection hidden="1"/>
    </xf>
    <xf numFmtId="0" fontId="214" fillId="0" borderId="0" xfId="96" applyFont="1" applyBorder="1" applyProtection="1">
      <protection hidden="1"/>
    </xf>
    <xf numFmtId="0" fontId="131" fillId="0" borderId="0" xfId="96" applyFont="1" applyProtection="1">
      <protection hidden="1"/>
    </xf>
    <xf numFmtId="0" fontId="131" fillId="36" borderId="0" xfId="96" applyFont="1" applyFill="1" applyBorder="1" applyProtection="1">
      <protection hidden="1"/>
    </xf>
    <xf numFmtId="0" fontId="131" fillId="0" borderId="0" xfId="96" applyFont="1" applyAlignment="1" applyProtection="1">
      <alignment vertical="center"/>
      <protection hidden="1"/>
    </xf>
    <xf numFmtId="0" fontId="151" fillId="0" borderId="0" xfId="96" applyFont="1" applyAlignment="1" applyProtection="1">
      <alignment vertical="center"/>
      <protection hidden="1"/>
    </xf>
    <xf numFmtId="0" fontId="151" fillId="0" borderId="0" xfId="96" applyFont="1" applyProtection="1">
      <protection hidden="1"/>
    </xf>
    <xf numFmtId="0" fontId="215" fillId="38" borderId="0" xfId="96" applyFont="1" applyFill="1" applyAlignment="1" applyProtection="1">
      <alignment vertical="center"/>
      <protection hidden="1"/>
    </xf>
    <xf numFmtId="0" fontId="40" fillId="36" borderId="0" xfId="95" applyFont="1" applyFill="1" applyBorder="1" applyAlignment="1" applyProtection="1">
      <alignment vertical="center"/>
      <protection locked="0"/>
    </xf>
    <xf numFmtId="0" fontId="118" fillId="0" borderId="7" xfId="92" applyBorder="1" applyProtection="1">
      <protection locked="0"/>
    </xf>
    <xf numFmtId="196" fontId="118" fillId="0" borderId="7" xfId="59" applyNumberFormat="1" applyFont="1" applyBorder="1" applyAlignment="1" applyProtection="1">
      <alignment vertical="center"/>
      <protection locked="0"/>
    </xf>
    <xf numFmtId="0" fontId="120" fillId="0" borderId="7" xfId="92" applyFont="1" applyBorder="1" applyAlignment="1" applyProtection="1">
      <alignment vertical="center"/>
      <protection locked="0"/>
    </xf>
    <xf numFmtId="0" fontId="118" fillId="43" borderId="34" xfId="92" applyFill="1" applyBorder="1" applyProtection="1">
      <protection locked="0"/>
    </xf>
    <xf numFmtId="0" fontId="118" fillId="43" borderId="45" xfId="92" applyFill="1" applyBorder="1" applyProtection="1">
      <protection locked="0"/>
    </xf>
    <xf numFmtId="0" fontId="118" fillId="43" borderId="46" xfId="92" applyFill="1" applyBorder="1" applyProtection="1">
      <protection locked="0"/>
    </xf>
    <xf numFmtId="0" fontId="17" fillId="0" borderId="29" xfId="0" applyFont="1" applyFill="1" applyBorder="1" applyAlignment="1" applyProtection="1">
      <alignment horizontal="center" vertical="center"/>
      <protection hidden="1"/>
    </xf>
    <xf numFmtId="0" fontId="59" fillId="36" borderId="20" xfId="77" applyFont="1" applyFill="1" applyBorder="1" applyAlignment="1" applyProtection="1">
      <alignment horizontal="center" vertical="center" wrapText="1"/>
      <protection hidden="1"/>
    </xf>
    <xf numFmtId="0" fontId="118" fillId="0" borderId="0" xfId="92" applyAlignment="1">
      <alignment vertical="center"/>
    </xf>
    <xf numFmtId="0" fontId="2" fillId="36" borderId="0" xfId="0" applyFont="1" applyFill="1" applyBorder="1" applyAlignment="1" applyProtection="1">
      <alignment vertical="top"/>
      <protection locked="0"/>
    </xf>
    <xf numFmtId="0" fontId="2" fillId="0" borderId="43" xfId="94" applyFont="1" applyFill="1" applyBorder="1" applyAlignment="1" applyProtection="1">
      <alignment horizontal="center" vertical="top"/>
      <protection hidden="1"/>
    </xf>
    <xf numFmtId="0" fontId="118" fillId="0" borderId="0" xfId="92" applyFont="1"/>
    <xf numFmtId="0" fontId="120" fillId="0" borderId="0" xfId="92" applyFont="1"/>
    <xf numFmtId="1" fontId="19" fillId="36" borderId="0" xfId="0" applyNumberFormat="1" applyFont="1" applyFill="1" applyBorder="1" applyAlignment="1" applyProtection="1">
      <alignment horizontal="left" vertical="center"/>
    </xf>
    <xf numFmtId="0" fontId="2" fillId="36" borderId="16" xfId="94" applyFill="1" applyBorder="1" applyAlignment="1" applyProtection="1">
      <alignment vertical="top" wrapText="1"/>
      <protection hidden="1"/>
    </xf>
    <xf numFmtId="0" fontId="35" fillId="36" borderId="35" xfId="93" applyFill="1" applyBorder="1" applyAlignment="1" applyProtection="1">
      <alignment vertical="top"/>
      <protection hidden="1"/>
    </xf>
    <xf numFmtId="0" fontId="20" fillId="36" borderId="17" xfId="94" applyFont="1" applyFill="1" applyBorder="1" applyAlignment="1" applyProtection="1">
      <alignment vertical="center"/>
      <protection locked="0"/>
    </xf>
    <xf numFmtId="0" fontId="20" fillId="36" borderId="16" xfId="94" applyFont="1" applyFill="1" applyBorder="1" applyAlignment="1" applyProtection="1">
      <alignment vertical="center"/>
      <protection locked="0"/>
    </xf>
    <xf numFmtId="0" fontId="17" fillId="36" borderId="16" xfId="94" applyFont="1" applyFill="1" applyBorder="1" applyAlignment="1" applyProtection="1">
      <alignment horizontal="center" vertical="center" wrapText="1"/>
      <protection hidden="1"/>
    </xf>
    <xf numFmtId="0" fontId="17" fillId="36" borderId="35" xfId="94" quotePrefix="1" applyFont="1" applyFill="1" applyBorder="1" applyAlignment="1" applyProtection="1">
      <alignment horizontal="left" vertical="center" wrapText="1"/>
      <protection hidden="1"/>
    </xf>
    <xf numFmtId="0" fontId="4" fillId="36" borderId="16" xfId="93" applyFont="1" applyFill="1" applyBorder="1" applyAlignment="1" applyProtection="1">
      <alignment vertical="center" wrapText="1"/>
      <protection hidden="1"/>
    </xf>
    <xf numFmtId="0" fontId="4" fillId="36" borderId="16" xfId="93" applyFont="1" applyFill="1" applyBorder="1" applyAlignment="1" applyProtection="1">
      <alignment vertical="center"/>
      <protection hidden="1"/>
    </xf>
    <xf numFmtId="0" fontId="35" fillId="36" borderId="16" xfId="93" applyFill="1" applyBorder="1" applyAlignment="1" applyProtection="1">
      <alignment vertical="center"/>
      <protection hidden="1"/>
    </xf>
    <xf numFmtId="0" fontId="19" fillId="36" borderId="17" xfId="93" applyFont="1" applyFill="1" applyBorder="1" applyAlignment="1" applyProtection="1">
      <alignment vertical="center"/>
      <protection hidden="1"/>
    </xf>
    <xf numFmtId="0" fontId="14" fillId="36" borderId="16" xfId="93" applyFont="1" applyFill="1" applyBorder="1" applyAlignment="1" applyProtection="1">
      <alignment horizontal="center" vertical="center"/>
      <protection locked="0"/>
    </xf>
    <xf numFmtId="0" fontId="26" fillId="36" borderId="16" xfId="93" applyFont="1" applyFill="1" applyBorder="1" applyAlignment="1" applyProtection="1">
      <alignment vertical="top"/>
      <protection hidden="1"/>
    </xf>
    <xf numFmtId="0" fontId="26" fillId="36" borderId="0" xfId="93" applyFont="1" applyFill="1" applyBorder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horizontal="left" vertical="top"/>
      <protection locked="0"/>
    </xf>
    <xf numFmtId="0" fontId="26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45" fillId="36" borderId="0" xfId="93" applyFont="1" applyFill="1" applyBorder="1" applyAlignment="1" applyProtection="1">
      <alignment horizontal="left" vertical="top"/>
      <protection hidden="1"/>
    </xf>
    <xf numFmtId="0" fontId="26" fillId="36" borderId="0" xfId="93" applyFont="1" applyFill="1" applyBorder="1" applyAlignment="1" applyProtection="1">
      <alignment horizontal="left" vertical="top" wrapText="1"/>
      <protection hidden="1"/>
    </xf>
    <xf numFmtId="9" fontId="45" fillId="36" borderId="0" xfId="93" applyNumberFormat="1" applyFont="1" applyFill="1" applyBorder="1" applyAlignment="1" applyProtection="1">
      <alignment horizontal="right" vertical="top" shrinkToFit="1"/>
      <protection locked="0"/>
    </xf>
    <xf numFmtId="0" fontId="3" fillId="36" borderId="16" xfId="93" quotePrefix="1" applyFont="1" applyFill="1" applyBorder="1" applyAlignment="1" applyProtection="1">
      <alignment vertical="center"/>
      <protection hidden="1"/>
    </xf>
    <xf numFmtId="0" fontId="107" fillId="0" borderId="0" xfId="96" applyFont="1" applyFill="1" applyAlignment="1" applyProtection="1">
      <alignment horizontal="left" vertical="center"/>
      <protection hidden="1"/>
    </xf>
    <xf numFmtId="0" fontId="144" fillId="0" borderId="0" xfId="96" applyFont="1" applyAlignment="1" applyProtection="1">
      <alignment vertical="center"/>
      <protection hidden="1"/>
    </xf>
    <xf numFmtId="0" fontId="144" fillId="0" borderId="0" xfId="96" applyFont="1" applyBorder="1" applyAlignment="1" applyProtection="1">
      <alignment vertical="center"/>
      <protection hidden="1"/>
    </xf>
    <xf numFmtId="0" fontId="1" fillId="0" borderId="0" xfId="96" applyAlignment="1" applyProtection="1">
      <alignment vertical="center"/>
      <protection hidden="1"/>
    </xf>
    <xf numFmtId="0" fontId="192" fillId="0" borderId="0" xfId="96" applyFont="1" applyAlignment="1" applyProtection="1">
      <alignment vertical="center"/>
      <protection hidden="1"/>
    </xf>
    <xf numFmtId="0" fontId="155" fillId="0" borderId="0" xfId="96" applyFont="1" applyProtection="1">
      <protection hidden="1"/>
    </xf>
    <xf numFmtId="0" fontId="182" fillId="0" borderId="0" xfId="96" applyFont="1" applyAlignment="1" applyProtection="1">
      <alignment horizontal="center" vertical="center"/>
      <protection hidden="1"/>
    </xf>
    <xf numFmtId="0" fontId="142" fillId="0" borderId="0" xfId="96" applyFont="1" applyAlignment="1" applyProtection="1">
      <alignment vertical="top"/>
      <protection hidden="1"/>
    </xf>
    <xf numFmtId="0" fontId="208" fillId="0" borderId="0" xfId="96" applyFont="1" applyAlignment="1" applyProtection="1">
      <alignment vertical="center"/>
      <protection hidden="1"/>
    </xf>
    <xf numFmtId="0" fontId="197" fillId="0" borderId="0" xfId="96" applyFont="1" applyAlignment="1" applyProtection="1">
      <alignment vertical="center"/>
      <protection hidden="1"/>
    </xf>
    <xf numFmtId="49" fontId="197" fillId="0" borderId="0" xfId="96" applyNumberFormat="1" applyFont="1" applyAlignment="1" applyProtection="1">
      <alignment vertical="center"/>
      <protection hidden="1"/>
    </xf>
    <xf numFmtId="49" fontId="146" fillId="0" borderId="0" xfId="96" applyNumberFormat="1" applyFont="1" applyAlignment="1" applyProtection="1">
      <alignment vertical="center"/>
      <protection hidden="1"/>
    </xf>
    <xf numFmtId="49" fontId="146" fillId="0" borderId="0" xfId="96" applyNumberFormat="1" applyFont="1" applyProtection="1">
      <protection hidden="1"/>
    </xf>
    <xf numFmtId="49" fontId="146" fillId="0" borderId="0" xfId="96" applyNumberFormat="1" applyFont="1" applyAlignment="1" applyProtection="1">
      <alignment horizontal="center" vertical="center"/>
      <protection hidden="1"/>
    </xf>
    <xf numFmtId="0" fontId="146" fillId="38" borderId="0" xfId="96" applyFont="1" applyFill="1" applyAlignment="1" applyProtection="1">
      <alignment vertical="center"/>
      <protection hidden="1"/>
    </xf>
    <xf numFmtId="0" fontId="146" fillId="38" borderId="0" xfId="96" applyFont="1" applyFill="1" applyProtection="1">
      <protection hidden="1"/>
    </xf>
    <xf numFmtId="0" fontId="107" fillId="38" borderId="0" xfId="96" applyFont="1" applyFill="1" applyAlignment="1" applyProtection="1">
      <alignment vertical="center"/>
      <protection hidden="1"/>
    </xf>
    <xf numFmtId="0" fontId="144" fillId="38" borderId="0" xfId="96" applyFont="1" applyFill="1" applyAlignment="1" applyProtection="1">
      <alignment vertical="center"/>
      <protection hidden="1"/>
    </xf>
    <xf numFmtId="0" fontId="183" fillId="38" borderId="0" xfId="96" applyFont="1" applyFill="1" applyAlignment="1" applyProtection="1">
      <alignment horizontal="center" vertical="center" wrapText="1"/>
      <protection hidden="1"/>
    </xf>
    <xf numFmtId="0" fontId="137" fillId="0" borderId="0" xfId="96" applyFont="1" applyAlignment="1" applyProtection="1">
      <alignment vertical="center"/>
      <protection hidden="1"/>
    </xf>
    <xf numFmtId="0" fontId="154" fillId="0" borderId="0" xfId="96" applyFont="1" applyFill="1" applyAlignment="1" applyProtection="1">
      <alignment horizontal="left" vertical="center"/>
      <protection hidden="1"/>
    </xf>
    <xf numFmtId="0" fontId="145" fillId="0" borderId="0" xfId="96" applyFont="1" applyAlignment="1" applyProtection="1">
      <alignment vertical="center"/>
      <protection hidden="1"/>
    </xf>
    <xf numFmtId="0" fontId="140" fillId="0" borderId="0" xfId="96" applyFont="1" applyBorder="1" applyAlignment="1" applyProtection="1">
      <alignment vertical="center"/>
      <protection hidden="1"/>
    </xf>
    <xf numFmtId="0" fontId="156" fillId="0" borderId="0" xfId="96" applyFont="1" applyBorder="1" applyAlignment="1" applyProtection="1">
      <alignment horizontal="center" vertical="center"/>
      <protection hidden="1"/>
    </xf>
    <xf numFmtId="0" fontId="156" fillId="0" borderId="0" xfId="96" applyFont="1" applyAlignment="1" applyProtection="1">
      <alignment vertical="center"/>
      <protection hidden="1"/>
    </xf>
    <xf numFmtId="0" fontId="183" fillId="38" borderId="0" xfId="96" applyFont="1" applyFill="1" applyAlignment="1" applyProtection="1">
      <alignment vertical="center"/>
      <protection hidden="1"/>
    </xf>
    <xf numFmtId="0" fontId="137" fillId="0" borderId="0" xfId="96" applyFont="1" applyBorder="1" applyAlignment="1" applyProtection="1">
      <alignment horizontal="center" wrapText="1"/>
      <protection hidden="1"/>
    </xf>
    <xf numFmtId="0" fontId="156" fillId="0" borderId="0" xfId="96" applyFont="1" applyBorder="1" applyAlignment="1" applyProtection="1">
      <alignment horizontal="center" wrapText="1"/>
      <protection hidden="1"/>
    </xf>
    <xf numFmtId="0" fontId="137" fillId="0" borderId="0" xfId="96" applyFont="1" applyFill="1" applyBorder="1" applyAlignment="1" applyProtection="1">
      <alignment horizontal="center" wrapText="1"/>
      <protection hidden="1"/>
    </xf>
    <xf numFmtId="0" fontId="145" fillId="0" borderId="0" xfId="96" applyFont="1" applyFill="1" applyBorder="1" applyAlignment="1" applyProtection="1">
      <alignment horizontal="center" vertical="center" wrapText="1"/>
      <protection hidden="1"/>
    </xf>
    <xf numFmtId="0" fontId="137" fillId="0" borderId="0" xfId="96" applyFont="1" applyFill="1" applyAlignment="1" applyProtection="1">
      <alignment vertical="center"/>
      <protection hidden="1"/>
    </xf>
    <xf numFmtId="0" fontId="145" fillId="0" borderId="0" xfId="96" applyFont="1" applyFill="1" applyAlignment="1" applyProtection="1">
      <alignment vertical="center"/>
      <protection hidden="1"/>
    </xf>
    <xf numFmtId="0" fontId="140" fillId="0" borderId="0" xfId="96" applyFont="1" applyFill="1" applyBorder="1" applyAlignment="1" applyProtection="1">
      <alignment vertical="center"/>
      <protection hidden="1"/>
    </xf>
    <xf numFmtId="0" fontId="140" fillId="0" borderId="0" xfId="96" applyFont="1" applyFill="1" applyAlignment="1" applyProtection="1">
      <alignment vertical="center"/>
      <protection hidden="1"/>
    </xf>
    <xf numFmtId="0" fontId="137" fillId="0" borderId="0" xfId="96" applyFont="1" applyFill="1" applyBorder="1" applyAlignment="1" applyProtection="1">
      <alignment horizontal="center" vertical="center" wrapText="1"/>
      <protection hidden="1"/>
    </xf>
    <xf numFmtId="0" fontId="137" fillId="0" borderId="0" xfId="96" applyFont="1" applyFill="1" applyBorder="1" applyAlignment="1" applyProtection="1">
      <alignment vertical="center"/>
      <protection hidden="1"/>
    </xf>
    <xf numFmtId="0" fontId="183" fillId="38" borderId="0" xfId="96" applyFont="1" applyFill="1" applyAlignment="1" applyProtection="1">
      <alignment horizontal="center" vertical="center"/>
      <protection hidden="1"/>
    </xf>
    <xf numFmtId="0" fontId="145" fillId="0" borderId="0" xfId="96" applyFont="1" applyFill="1" applyBorder="1" applyAlignment="1" applyProtection="1">
      <alignment vertical="center"/>
      <protection hidden="1"/>
    </xf>
    <xf numFmtId="0" fontId="137" fillId="0" borderId="0" xfId="96" applyFont="1" applyBorder="1" applyAlignment="1" applyProtection="1">
      <alignment vertical="center"/>
      <protection hidden="1"/>
    </xf>
    <xf numFmtId="0" fontId="210" fillId="0" borderId="0" xfId="96" applyFont="1" applyFill="1" applyAlignment="1" applyProtection="1">
      <alignment vertical="center"/>
      <protection hidden="1"/>
    </xf>
    <xf numFmtId="0" fontId="146" fillId="0" borderId="0" xfId="96" applyFont="1" applyBorder="1" applyAlignment="1" applyProtection="1">
      <alignment horizontal="left" vertical="top"/>
      <protection hidden="1"/>
    </xf>
    <xf numFmtId="0" fontId="193" fillId="0" borderId="0" xfId="96" applyFont="1" applyAlignment="1" applyProtection="1">
      <alignment vertical="center"/>
      <protection hidden="1"/>
    </xf>
    <xf numFmtId="0" fontId="156" fillId="38" borderId="0" xfId="96" applyFont="1" applyFill="1" applyAlignment="1" applyProtection="1">
      <alignment vertical="center"/>
      <protection hidden="1"/>
    </xf>
    <xf numFmtId="0" fontId="137" fillId="38" borderId="77" xfId="96" applyFont="1" applyFill="1" applyBorder="1" applyAlignment="1" applyProtection="1">
      <alignment vertical="center"/>
      <protection hidden="1"/>
    </xf>
    <xf numFmtId="0" fontId="146" fillId="0" borderId="77" xfId="96" applyFont="1" applyBorder="1" applyProtection="1">
      <protection hidden="1"/>
    </xf>
    <xf numFmtId="0" fontId="192" fillId="0" borderId="77" xfId="96" applyFont="1" applyBorder="1" applyAlignment="1" applyProtection="1">
      <alignment vertical="center"/>
      <protection hidden="1"/>
    </xf>
    <xf numFmtId="0" fontId="192" fillId="0" borderId="78" xfId="96" applyFont="1" applyBorder="1" applyAlignment="1" applyProtection="1">
      <alignment vertical="center"/>
      <protection hidden="1"/>
    </xf>
    <xf numFmtId="0" fontId="146" fillId="0" borderId="78" xfId="96" applyFont="1" applyBorder="1" applyProtection="1">
      <protection hidden="1"/>
    </xf>
    <xf numFmtId="0" fontId="202" fillId="0" borderId="0" xfId="96" applyFont="1" applyBorder="1" applyAlignment="1" applyProtection="1">
      <alignment horizontal="center" vertical="center"/>
      <protection hidden="1"/>
    </xf>
    <xf numFmtId="0" fontId="202" fillId="0" borderId="79" xfId="96" applyFont="1" applyBorder="1" applyAlignment="1" applyProtection="1">
      <alignment horizontal="center" vertical="center"/>
      <protection hidden="1"/>
    </xf>
    <xf numFmtId="0" fontId="146" fillId="0" borderId="56" xfId="96" applyFont="1" applyFill="1" applyBorder="1" applyProtection="1">
      <protection hidden="1"/>
    </xf>
    <xf numFmtId="0" fontId="146" fillId="0" borderId="60" xfId="96" applyFont="1" applyBorder="1" applyAlignment="1" applyProtection="1">
      <alignment vertical="center"/>
      <protection hidden="1"/>
    </xf>
    <xf numFmtId="0" fontId="146" fillId="0" borderId="60" xfId="96" applyFont="1" applyBorder="1" applyProtection="1">
      <protection hidden="1"/>
    </xf>
    <xf numFmtId="0" fontId="146" fillId="0" borderId="61" xfId="96" applyFont="1" applyFill="1" applyBorder="1" applyProtection="1">
      <protection hidden="1"/>
    </xf>
    <xf numFmtId="0" fontId="37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11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19" fillId="0" borderId="80" xfId="93" applyFont="1" applyFill="1" applyBorder="1" applyAlignment="1" applyProtection="1">
      <alignment vertical="center"/>
      <protection hidden="1"/>
    </xf>
    <xf numFmtId="0" fontId="19" fillId="0" borderId="1" xfId="93" applyFont="1" applyFill="1" applyBorder="1" applyAlignment="1" applyProtection="1">
      <alignment vertical="center"/>
      <protection hidden="1"/>
    </xf>
    <xf numFmtId="0" fontId="19" fillId="0" borderId="1" xfId="93" applyNumberFormat="1" applyFont="1" applyFill="1" applyBorder="1" applyAlignment="1" applyProtection="1">
      <alignment vertical="center"/>
      <protection hidden="1"/>
    </xf>
    <xf numFmtId="0" fontId="16" fillId="0" borderId="1" xfId="95" applyFont="1" applyFill="1" applyBorder="1" applyAlignment="1" applyProtection="1">
      <alignment horizontal="centerContinuous" vertical="center" wrapText="1"/>
      <protection hidden="1"/>
    </xf>
    <xf numFmtId="0" fontId="10" fillId="0" borderId="1" xfId="93" applyNumberFormat="1" applyFont="1" applyFill="1" applyBorder="1" applyAlignment="1" applyProtection="1">
      <alignment horizontal="centerContinuous" vertical="center" wrapText="1"/>
      <protection hidden="1"/>
    </xf>
    <xf numFmtId="0" fontId="16" fillId="0" borderId="1" xfId="95" applyFont="1" applyFill="1" applyBorder="1" applyAlignment="1" applyProtection="1">
      <alignment horizontal="centerContinuous" vertical="center"/>
      <protection hidden="1"/>
    </xf>
    <xf numFmtId="0" fontId="16" fillId="0" borderId="14" xfId="95" applyFont="1" applyFill="1" applyBorder="1" applyAlignment="1" applyProtection="1">
      <alignment horizontal="centerContinuous" vertical="center"/>
      <protection hidden="1"/>
    </xf>
    <xf numFmtId="0" fontId="35" fillId="0" borderId="47" xfId="93" applyBorder="1" applyAlignment="1" applyProtection="1">
      <alignment vertical="top"/>
      <protection hidden="1"/>
    </xf>
    <xf numFmtId="0" fontId="35" fillId="36" borderId="48" xfId="93" applyFill="1" applyBorder="1" applyAlignment="1" applyProtection="1">
      <alignment vertical="top"/>
      <protection hidden="1"/>
    </xf>
    <xf numFmtId="0" fontId="35" fillId="36" borderId="20" xfId="93" applyFill="1" applyBorder="1" applyAlignment="1" applyProtection="1">
      <alignment vertical="top"/>
      <protection hidden="1"/>
    </xf>
    <xf numFmtId="0" fontId="35" fillId="36" borderId="20" xfId="93" applyFill="1" applyBorder="1" applyAlignment="1" applyProtection="1">
      <alignment vertical="top" wrapText="1"/>
      <protection hidden="1"/>
    </xf>
    <xf numFmtId="9" fontId="35" fillId="36" borderId="20" xfId="93" applyNumberFormat="1" applyFill="1" applyBorder="1" applyAlignment="1" applyProtection="1">
      <alignment horizontal="center" vertical="top"/>
      <protection hidden="1"/>
    </xf>
    <xf numFmtId="9" fontId="3" fillId="36" borderId="20" xfId="93" applyNumberFormat="1" applyFont="1" applyFill="1" applyBorder="1" applyAlignment="1" applyProtection="1">
      <alignment horizontal="right" vertical="top"/>
      <protection hidden="1"/>
    </xf>
    <xf numFmtId="0" fontId="39" fillId="36" borderId="39" xfId="95" applyFont="1" applyFill="1" applyBorder="1" applyAlignment="1" applyProtection="1">
      <alignment horizontal="left" vertical="top" wrapText="1"/>
      <protection hidden="1"/>
    </xf>
    <xf numFmtId="0" fontId="39" fillId="36" borderId="40" xfId="95" applyFont="1" applyFill="1" applyBorder="1" applyAlignment="1" applyProtection="1">
      <alignment horizontal="left" vertical="top" wrapText="1"/>
      <protection hidden="1"/>
    </xf>
    <xf numFmtId="0" fontId="26" fillId="36" borderId="40" xfId="94" applyFont="1" applyFill="1" applyBorder="1" applyAlignment="1" applyProtection="1">
      <alignment vertical="top"/>
      <protection hidden="1"/>
    </xf>
    <xf numFmtId="0" fontId="144" fillId="0" borderId="0" xfId="96" applyFont="1" applyAlignment="1" applyProtection="1">
      <alignment horizontal="center" vertical="center"/>
      <protection hidden="1"/>
    </xf>
    <xf numFmtId="0" fontId="2" fillId="40" borderId="0" xfId="0" applyFont="1" applyFill="1" applyProtection="1">
      <protection hidden="1"/>
    </xf>
    <xf numFmtId="0" fontId="220" fillId="40" borderId="0" xfId="0" applyFont="1" applyFill="1" applyBorder="1" applyAlignment="1" applyProtection="1">
      <alignment vertical="center"/>
      <protection hidden="1"/>
    </xf>
    <xf numFmtId="0" fontId="146" fillId="0" borderId="0" xfId="96" applyFont="1" applyAlignment="1" applyProtection="1">
      <alignment horizontal="center"/>
      <protection hidden="1"/>
    </xf>
    <xf numFmtId="0" fontId="145" fillId="0" borderId="81" xfId="96" applyFont="1" applyFill="1" applyBorder="1" applyAlignment="1">
      <alignment horizontal="center"/>
    </xf>
    <xf numFmtId="0" fontId="145" fillId="0" borderId="82" xfId="96" applyFont="1" applyFill="1" applyBorder="1" applyAlignment="1">
      <alignment horizontal="center"/>
    </xf>
    <xf numFmtId="0" fontId="145" fillId="0" borderId="65" xfId="96" applyFont="1" applyFill="1" applyBorder="1" applyAlignment="1">
      <alignment horizontal="center"/>
    </xf>
    <xf numFmtId="0" fontId="146" fillId="0" borderId="81" xfId="96" applyFont="1" applyFill="1" applyBorder="1" applyProtection="1">
      <protection locked="0"/>
    </xf>
    <xf numFmtId="0" fontId="146" fillId="0" borderId="82" xfId="96" applyFont="1" applyFill="1" applyBorder="1" applyProtection="1">
      <protection locked="0"/>
    </xf>
    <xf numFmtId="0" fontId="146" fillId="0" borderId="65" xfId="96" applyFont="1" applyFill="1" applyBorder="1" applyProtection="1">
      <protection locked="0"/>
    </xf>
    <xf numFmtId="0" fontId="146" fillId="0" borderId="83" xfId="96" applyFont="1" applyFill="1" applyBorder="1" applyProtection="1">
      <protection locked="0"/>
    </xf>
    <xf numFmtId="0" fontId="146" fillId="0" borderId="74" xfId="96" applyFont="1" applyBorder="1" applyProtection="1">
      <protection locked="0"/>
    </xf>
    <xf numFmtId="0" fontId="146" fillId="0" borderId="0" xfId="96" applyFont="1" applyBorder="1" applyProtection="1">
      <protection locked="0"/>
    </xf>
    <xf numFmtId="0" fontId="146" fillId="0" borderId="67" xfId="96" applyFont="1" applyBorder="1" applyProtection="1">
      <protection locked="0"/>
    </xf>
    <xf numFmtId="0" fontId="146" fillId="0" borderId="75" xfId="96" applyFont="1" applyBorder="1" applyProtection="1">
      <protection locked="0"/>
    </xf>
    <xf numFmtId="0" fontId="146" fillId="0" borderId="0" xfId="96" applyFont="1" applyFill="1" applyBorder="1" applyProtection="1">
      <protection locked="0"/>
    </xf>
    <xf numFmtId="0" fontId="17" fillId="41" borderId="0" xfId="95" applyFont="1" applyFill="1" applyBorder="1" applyAlignment="1" applyProtection="1">
      <alignment horizontal="center" vertical="top"/>
      <protection hidden="1"/>
    </xf>
    <xf numFmtId="0" fontId="14" fillId="36" borderId="39" xfId="93" applyNumberFormat="1" applyFont="1" applyFill="1" applyBorder="1" applyAlignment="1" applyProtection="1">
      <alignment horizontal="right" vertical="top" shrinkToFit="1"/>
    </xf>
    <xf numFmtId="0" fontId="14" fillId="36" borderId="17" xfId="93" applyFont="1" applyFill="1" applyBorder="1" applyAlignment="1" applyProtection="1">
      <alignment vertical="top"/>
      <protection locked="0"/>
    </xf>
    <xf numFmtId="0" fontId="33" fillId="37" borderId="12" xfId="77" applyFont="1" applyFill="1" applyBorder="1" applyAlignment="1" applyProtection="1">
      <alignment horizontal="left" vertical="center" wrapText="1" indent="1"/>
      <protection hidden="1"/>
    </xf>
    <xf numFmtId="0" fontId="33" fillId="37" borderId="88" xfId="77" applyFont="1" applyFill="1" applyBorder="1" applyAlignment="1" applyProtection="1">
      <alignment horizontal="left" vertical="center" wrapText="1" indent="1"/>
      <protection hidden="1"/>
    </xf>
    <xf numFmtId="0" fontId="33" fillId="37" borderId="87" xfId="77" applyFont="1" applyFill="1" applyBorder="1" applyAlignment="1" applyProtection="1">
      <alignment horizontal="left" vertical="center" wrapText="1" indent="1"/>
      <protection hidden="1"/>
    </xf>
    <xf numFmtId="0" fontId="13" fillId="38" borderId="0" xfId="77" applyFont="1" applyFill="1" applyBorder="1" applyAlignment="1" applyProtection="1">
      <alignment horizontal="center" vertical="center" shrinkToFit="1"/>
      <protection hidden="1"/>
    </xf>
    <xf numFmtId="0" fontId="82" fillId="37" borderId="24" xfId="77" applyFont="1" applyFill="1" applyBorder="1" applyAlignment="1" applyProtection="1">
      <alignment horizontal="left" vertical="center" indent="1"/>
      <protection hidden="1"/>
    </xf>
    <xf numFmtId="0" fontId="82" fillId="37" borderId="21" xfId="77" applyFont="1" applyFill="1" applyBorder="1" applyAlignment="1" applyProtection="1">
      <alignment horizontal="left" vertical="center" indent="1"/>
      <protection hidden="1"/>
    </xf>
    <xf numFmtId="0" fontId="32" fillId="37" borderId="88" xfId="77" applyFont="1" applyFill="1" applyBorder="1" applyAlignment="1" applyProtection="1">
      <alignment horizontal="left" vertical="center" wrapText="1" indent="1"/>
      <protection hidden="1"/>
    </xf>
    <xf numFmtId="0" fontId="33" fillId="37" borderId="12" xfId="77" applyFont="1" applyFill="1" applyBorder="1" applyAlignment="1" applyProtection="1">
      <alignment horizontal="center" vertical="center" wrapText="1"/>
      <protection hidden="1"/>
    </xf>
    <xf numFmtId="0" fontId="33" fillId="37" borderId="88" xfId="77" applyFont="1" applyFill="1" applyBorder="1" applyAlignment="1" applyProtection="1">
      <alignment horizontal="center" vertical="center" wrapText="1"/>
      <protection hidden="1"/>
    </xf>
    <xf numFmtId="0" fontId="33" fillId="37" borderId="87" xfId="77" applyFont="1" applyFill="1" applyBorder="1" applyAlignment="1" applyProtection="1">
      <alignment horizontal="center" vertical="center" wrapText="1"/>
      <protection hidden="1"/>
    </xf>
    <xf numFmtId="0" fontId="30" fillId="40" borderId="0" xfId="0" applyFont="1" applyFill="1" applyBorder="1" applyAlignment="1" applyProtection="1">
      <alignment horizontal="left" vertical="center" shrinkToFit="1"/>
      <protection hidden="1"/>
    </xf>
    <xf numFmtId="0" fontId="110" fillId="0" borderId="0" xfId="0" applyFont="1"/>
    <xf numFmtId="0" fontId="10" fillId="39" borderId="19" xfId="0" applyFont="1" applyFill="1" applyBorder="1" applyAlignment="1" applyProtection="1">
      <alignment vertical="center" wrapText="1" shrinkToFit="1"/>
      <protection hidden="1"/>
    </xf>
    <xf numFmtId="0" fontId="10" fillId="39" borderId="0" xfId="0" applyFont="1" applyFill="1" applyBorder="1" applyAlignment="1" applyProtection="1">
      <alignment vertical="center" wrapText="1" shrinkToFit="1"/>
      <protection hidden="1"/>
    </xf>
    <xf numFmtId="0" fontId="10" fillId="39" borderId="18" xfId="0" applyFont="1" applyFill="1" applyBorder="1" applyAlignment="1" applyProtection="1">
      <alignment vertical="center" wrapText="1" shrinkToFit="1"/>
      <protection hidden="1"/>
    </xf>
    <xf numFmtId="0" fontId="32" fillId="37" borderId="29" xfId="0" applyFont="1" applyFill="1" applyBorder="1" applyAlignment="1" applyProtection="1">
      <alignment vertical="center" wrapText="1"/>
      <protection hidden="1"/>
    </xf>
    <xf numFmtId="0" fontId="34" fillId="37" borderId="29" xfId="0" applyFont="1" applyFill="1" applyBorder="1" applyAlignment="1" applyProtection="1">
      <alignment vertical="center"/>
      <protection hidden="1"/>
    </xf>
    <xf numFmtId="0" fontId="14" fillId="36" borderId="0" xfId="0" applyFont="1" applyFill="1" applyAlignment="1" applyProtection="1">
      <alignment horizontal="center" vertical="center"/>
      <protection hidden="1"/>
    </xf>
    <xf numFmtId="0" fontId="10" fillId="36" borderId="24" xfId="0" applyFont="1" applyFill="1" applyBorder="1" applyAlignment="1" applyProtection="1">
      <alignment horizontal="left" vertical="center" wrapText="1"/>
      <protection hidden="1"/>
    </xf>
    <xf numFmtId="0" fontId="10" fillId="36" borderId="21" xfId="0" applyFont="1" applyFill="1" applyBorder="1" applyAlignment="1" applyProtection="1">
      <alignment horizontal="left" vertical="center" wrapText="1"/>
      <protection hidden="1"/>
    </xf>
    <xf numFmtId="0" fontId="10" fillId="36" borderId="22" xfId="0" applyFont="1" applyFill="1" applyBorder="1" applyAlignment="1" applyProtection="1">
      <alignment horizontal="left" vertical="center" wrapText="1"/>
      <protection hidden="1"/>
    </xf>
    <xf numFmtId="0" fontId="10" fillId="36" borderId="19" xfId="0" applyFont="1" applyFill="1" applyBorder="1" applyAlignment="1" applyProtection="1">
      <alignment horizontal="left" vertical="center" wrapText="1"/>
      <protection hidden="1"/>
    </xf>
    <xf numFmtId="0" fontId="10" fillId="36" borderId="0" xfId="0" applyFont="1" applyFill="1" applyBorder="1" applyAlignment="1" applyProtection="1">
      <alignment horizontal="left" vertical="center" wrapText="1"/>
      <protection hidden="1"/>
    </xf>
    <xf numFmtId="0" fontId="10" fillId="36" borderId="18" xfId="0" applyFont="1" applyFill="1" applyBorder="1" applyAlignment="1" applyProtection="1">
      <alignment horizontal="left" vertical="center" wrapText="1"/>
      <protection hidden="1"/>
    </xf>
    <xf numFmtId="0" fontId="10" fillId="36" borderId="89" xfId="0" applyFont="1" applyFill="1" applyBorder="1" applyAlignment="1" applyProtection="1">
      <alignment horizontal="left" vertical="center" wrapText="1"/>
      <protection hidden="1"/>
    </xf>
    <xf numFmtId="0" fontId="10" fillId="36" borderId="36" xfId="0" applyFont="1" applyFill="1" applyBorder="1" applyAlignment="1" applyProtection="1">
      <alignment horizontal="left" vertical="center" wrapText="1"/>
      <protection hidden="1"/>
    </xf>
    <xf numFmtId="0" fontId="10" fillId="36" borderId="37" xfId="0" applyFont="1" applyFill="1" applyBorder="1" applyAlignment="1" applyProtection="1">
      <alignment horizontal="left" vertical="center" wrapText="1"/>
      <protection hidden="1"/>
    </xf>
    <xf numFmtId="0" fontId="16" fillId="36" borderId="29" xfId="0" applyFont="1" applyFill="1" applyBorder="1" applyAlignment="1" applyProtection="1">
      <alignment vertical="center" wrapText="1"/>
      <protection hidden="1"/>
    </xf>
    <xf numFmtId="0" fontId="18" fillId="36" borderId="29" xfId="0" applyFont="1" applyFill="1" applyBorder="1" applyAlignment="1" applyProtection="1">
      <alignment vertical="center"/>
      <protection hidden="1"/>
    </xf>
    <xf numFmtId="0" fontId="33" fillId="37" borderId="12" xfId="77" applyFont="1" applyFill="1" applyBorder="1" applyAlignment="1" applyProtection="1">
      <alignment horizontal="left" vertical="center" indent="1"/>
      <protection hidden="1"/>
    </xf>
    <xf numFmtId="0" fontId="33" fillId="37" borderId="88" xfId="77" applyFont="1" applyFill="1" applyBorder="1" applyAlignment="1" applyProtection="1">
      <alignment horizontal="left" vertical="center" indent="1"/>
      <protection hidden="1"/>
    </xf>
    <xf numFmtId="0" fontId="108" fillId="36" borderId="21" xfId="0" applyFont="1" applyFill="1" applyBorder="1"/>
    <xf numFmtId="0" fontId="108" fillId="36" borderId="0" xfId="0" applyFont="1" applyFill="1" applyBorder="1"/>
    <xf numFmtId="0" fontId="10" fillId="36" borderId="84" xfId="95" applyFont="1" applyFill="1" applyBorder="1" applyAlignment="1" applyProtection="1">
      <alignment horizontal="center" vertical="center" wrapText="1"/>
      <protection hidden="1"/>
    </xf>
    <xf numFmtId="0" fontId="10" fillId="36" borderId="85" xfId="95" applyFont="1" applyFill="1" applyBorder="1" applyAlignment="1" applyProtection="1">
      <alignment horizontal="center" vertical="center" wrapText="1"/>
      <protection hidden="1"/>
    </xf>
    <xf numFmtId="0" fontId="10" fillId="36" borderId="86" xfId="95" applyFont="1" applyFill="1" applyBorder="1" applyAlignment="1" applyProtection="1">
      <alignment horizontal="center" vertical="center" wrapText="1"/>
      <protection hidden="1"/>
    </xf>
    <xf numFmtId="0" fontId="22" fillId="38" borderId="0" xfId="77" applyFont="1" applyFill="1" applyAlignment="1" applyProtection="1">
      <alignment horizontal="center" vertical="center"/>
      <protection hidden="1"/>
    </xf>
    <xf numFmtId="14" fontId="45" fillId="38" borderId="0" xfId="95" applyNumberFormat="1" applyFont="1" applyFill="1" applyBorder="1" applyAlignment="1" applyProtection="1">
      <alignment horizontal="left" vertical="center"/>
      <protection hidden="1"/>
    </xf>
    <xf numFmtId="0" fontId="45" fillId="38" borderId="0" xfId="95" applyFont="1" applyFill="1" applyBorder="1" applyAlignment="1" applyProtection="1">
      <alignment horizontal="left" vertical="center"/>
      <protection hidden="1"/>
    </xf>
    <xf numFmtId="0" fontId="0" fillId="36" borderId="0" xfId="0" applyFill="1" applyBorder="1" applyAlignment="1" applyProtection="1">
      <alignment horizontal="left" vertical="center"/>
    </xf>
    <xf numFmtId="0" fontId="59" fillId="38" borderId="0" xfId="77" applyFont="1" applyFill="1" applyAlignment="1" applyProtection="1">
      <alignment horizontal="center" vertical="center" wrapText="1"/>
    </xf>
    <xf numFmtId="0" fontId="35" fillId="36" borderId="13" xfId="93" applyFill="1" applyBorder="1" applyAlignment="1" applyProtection="1">
      <alignment vertical="top"/>
      <protection locked="0"/>
    </xf>
    <xf numFmtId="0" fontId="14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14" fillId="36" borderId="35" xfId="93" applyNumberFormat="1" applyFont="1" applyFill="1" applyBorder="1" applyAlignment="1" applyProtection="1">
      <alignment horizontal="right" vertical="top" shrinkToFit="1"/>
      <protection locked="0"/>
    </xf>
    <xf numFmtId="0" fontId="14" fillId="36" borderId="16" xfId="93" applyNumberFormat="1" applyFont="1" applyFill="1" applyBorder="1" applyAlignment="1" applyProtection="1">
      <alignment horizontal="right" vertical="top" shrinkToFit="1"/>
    </xf>
    <xf numFmtId="0" fontId="14" fillId="36" borderId="35" xfId="93" applyNumberFormat="1" applyFont="1" applyFill="1" applyBorder="1" applyAlignment="1" applyProtection="1">
      <alignment horizontal="right" vertical="top" shrinkToFit="1"/>
    </xf>
    <xf numFmtId="0" fontId="35" fillId="36" borderId="13" xfId="93" applyFill="1" applyBorder="1" applyAlignment="1" applyProtection="1">
      <alignment vertical="top" wrapText="1"/>
      <protection locked="0"/>
    </xf>
    <xf numFmtId="0" fontId="35" fillId="36" borderId="17" xfId="93" applyNumberFormat="1" applyFont="1" applyFill="1" applyBorder="1" applyAlignment="1" applyProtection="1">
      <alignment horizontal="right" vertical="top" shrinkToFit="1"/>
      <protection hidden="1"/>
    </xf>
    <xf numFmtId="0" fontId="35" fillId="36" borderId="35" xfId="93" applyNumberFormat="1" applyFont="1" applyFill="1" applyBorder="1" applyAlignment="1" applyProtection="1">
      <alignment horizontal="right" vertical="top" shrinkToFit="1"/>
      <protection hidden="1"/>
    </xf>
    <xf numFmtId="0" fontId="35" fillId="36" borderId="0" xfId="93" applyFont="1" applyFill="1" applyAlignment="1" applyProtection="1">
      <alignment vertical="top"/>
      <protection hidden="1"/>
    </xf>
    <xf numFmtId="0" fontId="31" fillId="36" borderId="17" xfId="93" applyFont="1" applyFill="1" applyBorder="1" applyAlignment="1" applyProtection="1">
      <alignment vertical="top"/>
      <protection locked="0"/>
    </xf>
    <xf numFmtId="0" fontId="31" fillId="36" borderId="16" xfId="93" applyFont="1" applyFill="1" applyBorder="1" applyAlignment="1" applyProtection="1">
      <alignment vertical="top"/>
      <protection locked="0"/>
    </xf>
    <xf numFmtId="0" fontId="31" fillId="36" borderId="35" xfId="93" applyFont="1" applyFill="1" applyBorder="1" applyAlignment="1" applyProtection="1">
      <alignment vertical="top"/>
      <protection locked="0"/>
    </xf>
    <xf numFmtId="0" fontId="35" fillId="36" borderId="13" xfId="93" applyFill="1" applyBorder="1" applyAlignment="1" applyProtection="1">
      <alignment horizontal="center" vertical="top" wrapText="1"/>
      <protection hidden="1"/>
    </xf>
    <xf numFmtId="0" fontId="14" fillId="36" borderId="28" xfId="93" applyNumberFormat="1" applyFont="1" applyFill="1" applyBorder="1" applyAlignment="1" applyProtection="1">
      <alignment horizontal="right" vertical="top" shrinkToFit="1"/>
    </xf>
    <xf numFmtId="0" fontId="14" fillId="36" borderId="27" xfId="93" applyNumberFormat="1" applyFont="1" applyFill="1" applyBorder="1" applyAlignment="1" applyProtection="1">
      <alignment horizontal="right" vertical="top" shrinkToFit="1"/>
    </xf>
    <xf numFmtId="0" fontId="14" fillId="36" borderId="39" xfId="93" applyNumberFormat="1" applyFont="1" applyFill="1" applyBorder="1" applyAlignment="1" applyProtection="1">
      <alignment horizontal="right" vertical="top" shrinkToFit="1"/>
    </xf>
    <xf numFmtId="0" fontId="14" fillId="36" borderId="44" xfId="93" applyNumberFormat="1" applyFont="1" applyFill="1" applyBorder="1" applyAlignment="1" applyProtection="1">
      <alignment horizontal="right" vertical="top" shrinkToFit="1"/>
    </xf>
    <xf numFmtId="0" fontId="14" fillId="36" borderId="26" xfId="93" applyNumberFormat="1" applyFont="1" applyFill="1" applyBorder="1" applyAlignment="1" applyProtection="1">
      <alignment horizontal="right" vertical="top" shrinkToFit="1"/>
    </xf>
    <xf numFmtId="0" fontId="14" fillId="36" borderId="17" xfId="93" applyNumberFormat="1" applyFont="1" applyFill="1" applyBorder="1" applyAlignment="1" applyProtection="1">
      <alignment horizontal="right" vertical="top" shrinkToFit="1"/>
    </xf>
    <xf numFmtId="0" fontId="30" fillId="41" borderId="0" xfId="77" applyFont="1" applyFill="1" applyBorder="1" applyAlignment="1" applyProtection="1">
      <alignment horizontal="center" vertical="center" wrapText="1"/>
      <protection hidden="1"/>
    </xf>
    <xf numFmtId="0" fontId="3" fillId="38" borderId="0" xfId="77" applyFont="1" applyFill="1" applyBorder="1" applyAlignment="1" applyProtection="1">
      <alignment horizontal="center" vertical="center"/>
      <protection hidden="1"/>
    </xf>
    <xf numFmtId="0" fontId="3" fillId="41" borderId="0" xfId="0" applyFont="1" applyFill="1" applyBorder="1" applyAlignment="1" applyProtection="1">
      <alignment horizontal="center" vertical="center" wrapText="1"/>
      <protection hidden="1"/>
    </xf>
    <xf numFmtId="0" fontId="55" fillId="36" borderId="17" xfId="0" applyNumberFormat="1" applyFont="1" applyFill="1" applyBorder="1" applyAlignment="1" applyProtection="1">
      <alignment horizontal="center" vertical="top"/>
      <protection locked="0"/>
    </xf>
    <xf numFmtId="0" fontId="55" fillId="36" borderId="16" xfId="0" applyNumberFormat="1" applyFont="1" applyFill="1" applyBorder="1" applyAlignment="1" applyProtection="1">
      <alignment horizontal="center" vertical="top"/>
      <protection locked="0"/>
    </xf>
    <xf numFmtId="0" fontId="55" fillId="36" borderId="35" xfId="0" applyNumberFormat="1" applyFont="1" applyFill="1" applyBorder="1" applyAlignment="1" applyProtection="1">
      <alignment horizontal="center" vertical="top"/>
      <protection locked="0"/>
    </xf>
    <xf numFmtId="0" fontId="55" fillId="36" borderId="17" xfId="0" applyNumberFormat="1" applyFont="1" applyFill="1" applyBorder="1" applyAlignment="1" applyProtection="1">
      <alignment horizontal="center"/>
      <protection hidden="1"/>
    </xf>
    <xf numFmtId="0" fontId="55" fillId="36" borderId="16" xfId="0" applyNumberFormat="1" applyFont="1" applyFill="1" applyBorder="1" applyAlignment="1" applyProtection="1">
      <alignment horizontal="center"/>
      <protection hidden="1"/>
    </xf>
    <xf numFmtId="0" fontId="55" fillId="36" borderId="35" xfId="0" applyNumberFormat="1" applyFont="1" applyFill="1" applyBorder="1" applyAlignment="1" applyProtection="1">
      <alignment horizontal="center"/>
      <protection hidden="1"/>
    </xf>
    <xf numFmtId="177" fontId="55" fillId="36" borderId="17" xfId="0" applyNumberFormat="1" applyFont="1" applyFill="1" applyBorder="1" applyAlignment="1" applyProtection="1">
      <alignment horizontal="center" vertical="top"/>
      <protection locked="0"/>
    </xf>
    <xf numFmtId="177" fontId="55" fillId="36" borderId="16" xfId="0" applyNumberFormat="1" applyFont="1" applyFill="1" applyBorder="1" applyAlignment="1" applyProtection="1">
      <alignment horizontal="center" vertical="top"/>
      <protection locked="0"/>
    </xf>
    <xf numFmtId="177" fontId="55" fillId="36" borderId="35" xfId="0" applyNumberFormat="1" applyFont="1" applyFill="1" applyBorder="1" applyAlignment="1" applyProtection="1">
      <alignment horizontal="center" vertical="top"/>
      <protection locked="0"/>
    </xf>
    <xf numFmtId="1" fontId="55" fillId="36" borderId="17" xfId="0" applyNumberFormat="1" applyFont="1" applyFill="1" applyBorder="1" applyAlignment="1" applyProtection="1">
      <alignment horizontal="center" vertical="top"/>
      <protection locked="0"/>
    </xf>
    <xf numFmtId="1" fontId="55" fillId="36" borderId="16" xfId="0" applyNumberFormat="1" applyFont="1" applyFill="1" applyBorder="1" applyAlignment="1" applyProtection="1">
      <alignment horizontal="center" vertical="top"/>
      <protection locked="0"/>
    </xf>
    <xf numFmtId="1" fontId="55" fillId="36" borderId="35" xfId="0" applyNumberFormat="1" applyFont="1" applyFill="1" applyBorder="1" applyAlignment="1" applyProtection="1">
      <alignment horizontal="center" vertical="top"/>
      <protection locked="0"/>
    </xf>
    <xf numFmtId="1" fontId="55" fillId="36" borderId="17" xfId="0" applyNumberFormat="1" applyFont="1" applyFill="1" applyBorder="1" applyAlignment="1" applyProtection="1">
      <alignment horizontal="center"/>
      <protection locked="0"/>
    </xf>
    <xf numFmtId="1" fontId="55" fillId="36" borderId="16" xfId="0" applyNumberFormat="1" applyFont="1" applyFill="1" applyBorder="1" applyAlignment="1" applyProtection="1">
      <alignment horizontal="center"/>
      <protection locked="0"/>
    </xf>
    <xf numFmtId="1" fontId="55" fillId="36" borderId="35" xfId="0" applyNumberFormat="1" applyFont="1" applyFill="1" applyBorder="1" applyAlignment="1" applyProtection="1">
      <alignment horizontal="center"/>
      <protection locked="0"/>
    </xf>
    <xf numFmtId="0" fontId="55" fillId="36" borderId="17" xfId="0" applyFont="1" applyFill="1" applyBorder="1" applyAlignment="1" applyProtection="1">
      <alignment horizontal="center" vertical="top" wrapText="1"/>
      <protection hidden="1"/>
    </xf>
    <xf numFmtId="0" fontId="55" fillId="36" borderId="16" xfId="0" applyFont="1" applyFill="1" applyBorder="1" applyAlignment="1" applyProtection="1">
      <alignment horizontal="center" vertical="top" wrapText="1"/>
      <protection hidden="1"/>
    </xf>
    <xf numFmtId="0" fontId="55" fillId="36" borderId="35" xfId="0" applyFont="1" applyFill="1" applyBorder="1" applyAlignment="1" applyProtection="1">
      <alignment horizontal="center" vertical="top" wrapText="1"/>
      <protection hidden="1"/>
    </xf>
    <xf numFmtId="0" fontId="31" fillId="36" borderId="17" xfId="93" applyNumberFormat="1" applyFont="1" applyFill="1" applyBorder="1" applyAlignment="1" applyProtection="1">
      <alignment vertical="top"/>
      <protection locked="0"/>
    </xf>
    <xf numFmtId="0" fontId="31" fillId="36" borderId="16" xfId="93" applyNumberFormat="1" applyFont="1" applyFill="1" applyBorder="1" applyAlignment="1" applyProtection="1">
      <alignment vertical="top"/>
      <protection locked="0"/>
    </xf>
    <xf numFmtId="0" fontId="31" fillId="36" borderId="35" xfId="93" applyNumberFormat="1" applyFont="1" applyFill="1" applyBorder="1" applyAlignment="1" applyProtection="1">
      <alignment vertical="top"/>
      <protection locked="0"/>
    </xf>
    <xf numFmtId="0" fontId="44" fillId="36" borderId="13" xfId="93" applyNumberFormat="1" applyFont="1" applyFill="1" applyBorder="1" applyAlignment="1" applyProtection="1">
      <alignment vertical="top"/>
      <protection locked="0"/>
    </xf>
    <xf numFmtId="0" fontId="31" fillId="36" borderId="13" xfId="93" applyNumberFormat="1" applyFont="1" applyFill="1" applyBorder="1" applyAlignment="1" applyProtection="1">
      <alignment vertical="top"/>
      <protection locked="0"/>
    </xf>
    <xf numFmtId="0" fontId="31" fillId="36" borderId="17" xfId="95" applyFont="1" applyFill="1" applyBorder="1" applyAlignment="1" applyProtection="1">
      <alignment vertical="top"/>
      <protection locked="0"/>
    </xf>
    <xf numFmtId="0" fontId="31" fillId="36" borderId="16" xfId="95" applyFont="1" applyFill="1" applyBorder="1" applyAlignment="1" applyProtection="1">
      <alignment vertical="top"/>
      <protection locked="0"/>
    </xf>
    <xf numFmtId="0" fontId="31" fillId="36" borderId="35" xfId="95" applyFont="1" applyFill="1" applyBorder="1" applyAlignment="1" applyProtection="1">
      <alignment vertical="top"/>
      <protection locked="0"/>
    </xf>
    <xf numFmtId="0" fontId="44" fillId="36" borderId="44" xfId="95" applyFont="1" applyFill="1" applyBorder="1" applyAlignment="1" applyProtection="1">
      <alignment vertical="top"/>
      <protection hidden="1"/>
    </xf>
    <xf numFmtId="0" fontId="44" fillId="36" borderId="25" xfId="95" applyFont="1" applyFill="1" applyBorder="1" applyAlignment="1" applyProtection="1">
      <alignment vertical="top"/>
      <protection hidden="1"/>
    </xf>
    <xf numFmtId="0" fontId="44" fillId="36" borderId="26" xfId="95" applyFont="1" applyFill="1" applyBorder="1" applyAlignment="1" applyProtection="1">
      <alignment vertical="top"/>
      <protection hidden="1"/>
    </xf>
    <xf numFmtId="0" fontId="35" fillId="36" borderId="13" xfId="93" applyFont="1" applyFill="1" applyBorder="1" applyAlignment="1" applyProtection="1">
      <alignment vertical="top"/>
      <protection locked="0"/>
    </xf>
    <xf numFmtId="0" fontId="37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37" fillId="36" borderId="35" xfId="93" applyNumberFormat="1" applyFont="1" applyFill="1" applyBorder="1" applyAlignment="1" applyProtection="1">
      <alignment horizontal="right" vertical="top" shrinkToFit="1"/>
      <protection locked="0"/>
    </xf>
    <xf numFmtId="0" fontId="18" fillId="36" borderId="13" xfId="95" applyFont="1" applyFill="1" applyBorder="1" applyAlignment="1" applyProtection="1">
      <alignment vertical="top"/>
      <protection locked="0"/>
    </xf>
    <xf numFmtId="0" fontId="7" fillId="36" borderId="13" xfId="95" applyFont="1" applyFill="1" applyBorder="1" applyAlignment="1" applyProtection="1">
      <alignment vertical="top" wrapText="1"/>
      <protection hidden="1"/>
    </xf>
    <xf numFmtId="0" fontId="7" fillId="36" borderId="13" xfId="95" applyFont="1" applyFill="1" applyBorder="1" applyAlignment="1" applyProtection="1">
      <alignment vertical="top"/>
      <protection hidden="1"/>
    </xf>
    <xf numFmtId="0" fontId="4" fillId="36" borderId="17" xfId="93" applyFont="1" applyFill="1" applyBorder="1" applyAlignment="1" applyProtection="1">
      <alignment vertical="top"/>
      <protection hidden="1"/>
    </xf>
    <xf numFmtId="0" fontId="4" fillId="36" borderId="16" xfId="93" applyFont="1" applyFill="1" applyBorder="1" applyAlignment="1" applyProtection="1">
      <alignment vertical="top"/>
      <protection hidden="1"/>
    </xf>
    <xf numFmtId="0" fontId="2" fillId="36" borderId="17" xfId="93" applyFont="1" applyFill="1" applyBorder="1" applyAlignment="1" applyProtection="1">
      <alignment vertical="top"/>
      <protection hidden="1"/>
    </xf>
    <xf numFmtId="0" fontId="2" fillId="36" borderId="16" xfId="93" applyFont="1" applyFill="1" applyBorder="1" applyAlignment="1" applyProtection="1">
      <alignment vertical="top"/>
      <protection hidden="1"/>
    </xf>
    <xf numFmtId="0" fontId="7" fillId="36" borderId="17" xfId="95" applyFont="1" applyFill="1" applyBorder="1" applyAlignment="1" applyProtection="1">
      <alignment horizontal="right" vertical="top"/>
      <protection hidden="1"/>
    </xf>
    <xf numFmtId="0" fontId="7" fillId="36" borderId="16" xfId="95" applyFont="1" applyFill="1" applyBorder="1" applyAlignment="1" applyProtection="1">
      <alignment horizontal="right" vertical="top"/>
      <protection hidden="1"/>
    </xf>
    <xf numFmtId="0" fontId="7" fillId="36" borderId="35" xfId="95" applyFont="1" applyFill="1" applyBorder="1" applyAlignment="1" applyProtection="1">
      <alignment horizontal="right" vertical="top"/>
      <protection hidden="1"/>
    </xf>
    <xf numFmtId="0" fontId="35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35" fillId="36" borderId="35" xfId="93" applyNumberFormat="1" applyFont="1" applyFill="1" applyBorder="1" applyAlignment="1" applyProtection="1">
      <alignment horizontal="right" vertical="top" shrinkToFit="1"/>
      <protection locked="0"/>
    </xf>
    <xf numFmtId="0" fontId="11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11" fillId="36" borderId="35" xfId="93" applyNumberFormat="1" applyFont="1" applyFill="1" applyBorder="1" applyAlignment="1" applyProtection="1">
      <alignment horizontal="right" vertical="top" shrinkToFit="1"/>
      <protection locked="0"/>
    </xf>
    <xf numFmtId="0" fontId="4" fillId="36" borderId="17" xfId="93" applyFont="1" applyFill="1" applyBorder="1" applyAlignment="1" applyProtection="1">
      <alignment vertical="top" wrapText="1"/>
      <protection hidden="1"/>
    </xf>
    <xf numFmtId="0" fontId="4" fillId="36" borderId="16" xfId="93" applyFont="1" applyFill="1" applyBorder="1" applyAlignment="1" applyProtection="1">
      <alignment vertical="top" wrapText="1"/>
      <protection hidden="1"/>
    </xf>
    <xf numFmtId="0" fontId="7" fillId="36" borderId="44" xfId="95" applyFont="1" applyFill="1" applyBorder="1" applyAlignment="1" applyProtection="1">
      <alignment horizontal="left" vertical="top" wrapText="1"/>
      <protection hidden="1"/>
    </xf>
    <xf numFmtId="0" fontId="7" fillId="36" borderId="25" xfId="95" applyFont="1" applyFill="1" applyBorder="1" applyAlignment="1" applyProtection="1">
      <alignment horizontal="left" vertical="top" wrapText="1"/>
      <protection hidden="1"/>
    </xf>
    <xf numFmtId="0" fontId="7" fillId="36" borderId="28" xfId="95" applyFont="1" applyFill="1" applyBorder="1" applyAlignment="1" applyProtection="1">
      <alignment horizontal="left" vertical="top" wrapText="1"/>
      <protection hidden="1"/>
    </xf>
    <xf numFmtId="0" fontId="7" fillId="36" borderId="0" xfId="95" applyFont="1" applyFill="1" applyBorder="1" applyAlignment="1" applyProtection="1">
      <alignment horizontal="left" vertical="top" wrapText="1"/>
      <protection hidden="1"/>
    </xf>
    <xf numFmtId="0" fontId="7" fillId="36" borderId="38" xfId="95" applyFont="1" applyFill="1" applyBorder="1" applyAlignment="1" applyProtection="1">
      <alignment horizontal="left" vertical="top" wrapText="1"/>
      <protection hidden="1"/>
    </xf>
    <xf numFmtId="0" fontId="7" fillId="36" borderId="39" xfId="95" applyFont="1" applyFill="1" applyBorder="1" applyAlignment="1" applyProtection="1">
      <alignment horizontal="left" vertical="top" wrapText="1"/>
      <protection hidden="1"/>
    </xf>
    <xf numFmtId="0" fontId="35" fillId="36" borderId="0" xfId="93" applyFill="1" applyAlignment="1" applyProtection="1">
      <alignment vertical="top"/>
      <protection hidden="1"/>
    </xf>
    <xf numFmtId="14" fontId="35" fillId="36" borderId="0" xfId="93" applyNumberFormat="1" applyFill="1" applyAlignment="1" applyProtection="1">
      <alignment horizontal="left" vertical="top"/>
      <protection hidden="1"/>
    </xf>
    <xf numFmtId="0" fontId="2" fillId="36" borderId="17" xfId="93" applyNumberFormat="1" applyFont="1" applyFill="1" applyBorder="1" applyAlignment="1" applyProtection="1">
      <alignment horizontal="right" vertical="top" shrinkToFit="1"/>
      <protection locked="0"/>
    </xf>
    <xf numFmtId="0" fontId="2" fillId="36" borderId="35" xfId="93" applyNumberFormat="1" applyFont="1" applyFill="1" applyBorder="1" applyAlignment="1" applyProtection="1">
      <alignment horizontal="right" vertical="top" shrinkToFit="1"/>
      <protection locked="0"/>
    </xf>
    <xf numFmtId="0" fontId="35" fillId="36" borderId="17" xfId="93" applyFont="1" applyFill="1" applyBorder="1" applyAlignment="1" applyProtection="1">
      <alignment horizontal="left" vertical="top" wrapText="1"/>
      <protection hidden="1"/>
    </xf>
    <xf numFmtId="0" fontId="35" fillId="36" borderId="16" xfId="93" applyFont="1" applyFill="1" applyBorder="1" applyAlignment="1" applyProtection="1">
      <alignment horizontal="left" vertical="top" wrapText="1"/>
      <protection hidden="1"/>
    </xf>
    <xf numFmtId="0" fontId="35" fillId="36" borderId="16" xfId="93" applyFill="1" applyBorder="1" applyAlignment="1" applyProtection="1">
      <alignment horizontal="left" vertical="top" wrapText="1"/>
      <protection hidden="1"/>
    </xf>
    <xf numFmtId="17" fontId="35" fillId="36" borderId="27" xfId="93" applyNumberFormat="1" applyFill="1" applyBorder="1" applyAlignment="1" applyProtection="1">
      <alignment vertical="center"/>
      <protection hidden="1"/>
    </xf>
    <xf numFmtId="0" fontId="35" fillId="36" borderId="27" xfId="93" applyFill="1" applyBorder="1" applyAlignment="1" applyProtection="1">
      <alignment vertical="center"/>
      <protection hidden="1"/>
    </xf>
    <xf numFmtId="0" fontId="19" fillId="36" borderId="17" xfId="93" applyFont="1" applyFill="1" applyBorder="1" applyAlignment="1" applyProtection="1">
      <alignment horizontal="center" vertical="center" wrapText="1"/>
      <protection hidden="1"/>
    </xf>
    <xf numFmtId="0" fontId="19" fillId="36" borderId="16" xfId="93" applyFont="1" applyFill="1" applyBorder="1" applyAlignment="1" applyProtection="1">
      <alignment horizontal="center" vertical="center" wrapText="1"/>
      <protection hidden="1"/>
    </xf>
    <xf numFmtId="0" fontId="19" fillId="36" borderId="35" xfId="93" applyFont="1" applyFill="1" applyBorder="1" applyAlignment="1" applyProtection="1">
      <alignment horizontal="center" vertical="center" wrapText="1"/>
      <protection hidden="1"/>
    </xf>
    <xf numFmtId="0" fontId="19" fillId="36" borderId="44" xfId="93" applyFont="1" applyFill="1" applyBorder="1" applyAlignment="1" applyProtection="1">
      <alignment horizontal="center" vertical="center" wrapText="1"/>
      <protection hidden="1"/>
    </xf>
    <xf numFmtId="0" fontId="19" fillId="36" borderId="26" xfId="93" applyFont="1" applyFill="1" applyBorder="1" applyAlignment="1" applyProtection="1">
      <alignment horizontal="center" vertical="center" wrapText="1"/>
      <protection hidden="1"/>
    </xf>
    <xf numFmtId="0" fontId="19" fillId="36" borderId="38" xfId="93" applyFont="1" applyFill="1" applyBorder="1" applyAlignment="1" applyProtection="1">
      <alignment horizontal="center" vertical="center" wrapText="1"/>
      <protection hidden="1"/>
    </xf>
    <xf numFmtId="0" fontId="19" fillId="36" borderId="40" xfId="93" applyFont="1" applyFill="1" applyBorder="1" applyAlignment="1" applyProtection="1">
      <alignment horizontal="center" vertical="center" wrapText="1"/>
      <protection hidden="1"/>
    </xf>
    <xf numFmtId="0" fontId="19" fillId="36" borderId="13" xfId="93" applyFont="1" applyFill="1" applyBorder="1" applyAlignment="1" applyProtection="1">
      <alignment horizontal="center" vertical="center" wrapText="1"/>
      <protection hidden="1"/>
    </xf>
    <xf numFmtId="0" fontId="2" fillId="36" borderId="13" xfId="93" applyFont="1" applyFill="1" applyBorder="1" applyAlignment="1" applyProtection="1">
      <alignment horizontal="center" vertical="top"/>
      <protection hidden="1"/>
    </xf>
    <xf numFmtId="0" fontId="14" fillId="36" borderId="17" xfId="93" applyFont="1" applyFill="1" applyBorder="1" applyAlignment="1" applyProtection="1">
      <alignment vertical="top"/>
      <protection locked="0"/>
    </xf>
    <xf numFmtId="0" fontId="14" fillId="36" borderId="16" xfId="93" applyFont="1" applyFill="1" applyBorder="1" applyAlignment="1" applyProtection="1">
      <alignment vertical="top"/>
      <protection locked="0"/>
    </xf>
    <xf numFmtId="0" fontId="14" fillId="36" borderId="35" xfId="93" applyFont="1" applyFill="1" applyBorder="1" applyAlignment="1" applyProtection="1">
      <alignment vertical="top"/>
      <protection locked="0"/>
    </xf>
    <xf numFmtId="0" fontId="35" fillId="36" borderId="13" xfId="93" applyFill="1" applyBorder="1" applyAlignment="1" applyProtection="1">
      <alignment vertical="top" shrinkToFit="1"/>
      <protection locked="0"/>
    </xf>
    <xf numFmtId="0" fontId="35" fillId="36" borderId="17" xfId="93" applyFont="1" applyFill="1" applyBorder="1" applyAlignment="1" applyProtection="1">
      <alignment vertical="top" wrapText="1"/>
      <protection hidden="1"/>
    </xf>
    <xf numFmtId="0" fontId="35" fillId="36" borderId="16" xfId="93" applyFill="1" applyBorder="1" applyAlignment="1" applyProtection="1">
      <alignment vertical="top" wrapText="1"/>
      <protection hidden="1"/>
    </xf>
    <xf numFmtId="0" fontId="35" fillId="36" borderId="35" xfId="93" applyFill="1" applyBorder="1" applyAlignment="1" applyProtection="1">
      <alignment vertical="top" wrapText="1"/>
      <protection hidden="1"/>
    </xf>
    <xf numFmtId="0" fontId="35" fillId="36" borderId="13" xfId="93" applyFill="1" applyBorder="1" applyAlignment="1" applyProtection="1">
      <alignment horizontal="left" vertical="top"/>
      <protection locked="0"/>
    </xf>
    <xf numFmtId="0" fontId="7" fillId="36" borderId="13" xfId="95" applyFont="1" applyFill="1" applyBorder="1" applyAlignment="1" applyProtection="1">
      <alignment horizontal="center" vertical="top"/>
      <protection hidden="1"/>
    </xf>
    <xf numFmtId="0" fontId="35" fillId="36" borderId="13" xfId="93" applyFont="1" applyFill="1" applyBorder="1" applyAlignment="1" applyProtection="1">
      <alignment horizontal="center" vertical="top" wrapText="1"/>
      <protection hidden="1"/>
    </xf>
    <xf numFmtId="179" fontId="37" fillId="36" borderId="0" xfId="93" applyNumberFormat="1" applyFont="1" applyFill="1" applyAlignment="1" applyProtection="1">
      <alignment horizontal="left" vertical="top"/>
      <protection hidden="1"/>
    </xf>
    <xf numFmtId="179" fontId="37" fillId="36" borderId="0" xfId="93" applyNumberFormat="1" applyFont="1" applyFill="1" applyAlignment="1" applyProtection="1">
      <alignment horizontal="right" vertical="top"/>
      <protection hidden="1"/>
    </xf>
    <xf numFmtId="0" fontId="58" fillId="36" borderId="17" xfId="93" applyFont="1" applyFill="1" applyBorder="1" applyAlignment="1" applyProtection="1">
      <alignment horizontal="left" vertical="center" wrapText="1"/>
      <protection locked="0"/>
    </xf>
    <xf numFmtId="0" fontId="58" fillId="36" borderId="35" xfId="93" applyFont="1" applyFill="1" applyBorder="1" applyAlignment="1" applyProtection="1">
      <alignment horizontal="left" vertical="center" wrapText="1"/>
      <protection locked="0"/>
    </xf>
    <xf numFmtId="0" fontId="35" fillId="36" borderId="17" xfId="93" applyFill="1" applyBorder="1" applyAlignment="1" applyProtection="1">
      <alignment horizontal="left" vertical="top" wrapText="1"/>
      <protection hidden="1"/>
    </xf>
    <xf numFmtId="180" fontId="35" fillId="36" borderId="17" xfId="93" applyNumberFormat="1" applyFill="1" applyBorder="1" applyAlignment="1" applyProtection="1">
      <alignment horizontal="left" vertical="top" shrinkToFit="1"/>
      <protection hidden="1"/>
    </xf>
    <xf numFmtId="180" fontId="35" fillId="36" borderId="35" xfId="93" applyNumberFormat="1" applyFill="1" applyBorder="1" applyAlignment="1" applyProtection="1">
      <alignment horizontal="left" vertical="top" shrinkToFit="1"/>
      <protection hidden="1"/>
    </xf>
    <xf numFmtId="0" fontId="19" fillId="36" borderId="17" xfId="93" applyFont="1" applyFill="1" applyBorder="1" applyAlignment="1" applyProtection="1">
      <alignment horizontal="center" vertical="top" wrapText="1"/>
      <protection hidden="1"/>
    </xf>
    <xf numFmtId="0" fontId="19" fillId="36" borderId="16" xfId="93" applyFont="1" applyFill="1" applyBorder="1" applyAlignment="1" applyProtection="1">
      <alignment horizontal="center" vertical="top" wrapText="1"/>
      <protection hidden="1"/>
    </xf>
    <xf numFmtId="0" fontId="35" fillId="36" borderId="17" xfId="93" applyFill="1" applyBorder="1" applyAlignment="1" applyProtection="1">
      <alignment vertical="top"/>
      <protection hidden="1"/>
    </xf>
    <xf numFmtId="0" fontId="35" fillId="36" borderId="16" xfId="93" applyFill="1" applyBorder="1" applyAlignment="1" applyProtection="1">
      <alignment vertical="top"/>
      <protection hidden="1"/>
    </xf>
    <xf numFmtId="0" fontId="35" fillId="36" borderId="35" xfId="93" applyFill="1" applyBorder="1" applyAlignment="1" applyProtection="1">
      <alignment vertical="top"/>
      <protection hidden="1"/>
    </xf>
    <xf numFmtId="0" fontId="37" fillId="36" borderId="13" xfId="93" applyFont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/>
      <protection hidden="1"/>
    </xf>
    <xf numFmtId="14" fontId="7" fillId="36" borderId="34" xfId="95" applyNumberFormat="1" applyFont="1" applyFill="1" applyBorder="1" applyAlignment="1" applyProtection="1">
      <alignment horizontal="center" vertical="center"/>
      <protection locked="0" hidden="1"/>
    </xf>
    <xf numFmtId="14" fontId="7" fillId="36" borderId="46" xfId="95" applyNumberFormat="1" applyFont="1" applyFill="1" applyBorder="1" applyAlignment="1" applyProtection="1">
      <alignment horizontal="center" vertical="center"/>
      <protection locked="0" hidden="1"/>
    </xf>
    <xf numFmtId="0" fontId="23" fillId="36" borderId="17" xfId="0" applyFont="1" applyFill="1" applyBorder="1" applyAlignment="1" applyProtection="1">
      <alignment horizontal="left" vertical="top" wrapText="1"/>
      <protection hidden="1"/>
    </xf>
    <xf numFmtId="0" fontId="23" fillId="36" borderId="16" xfId="0" applyFont="1" applyFill="1" applyBorder="1" applyAlignment="1" applyProtection="1">
      <alignment horizontal="left" vertical="top" wrapText="1"/>
      <protection hidden="1"/>
    </xf>
    <xf numFmtId="0" fontId="48" fillId="36" borderId="16" xfId="93" applyFont="1" applyFill="1" applyBorder="1" applyAlignment="1" applyProtection="1">
      <alignment vertical="center"/>
      <protection hidden="1"/>
    </xf>
    <xf numFmtId="0" fontId="48" fillId="36" borderId="35" xfId="93" applyFont="1" applyFill="1" applyBorder="1" applyAlignment="1" applyProtection="1">
      <alignment vertical="center"/>
      <protection hidden="1"/>
    </xf>
    <xf numFmtId="0" fontId="31" fillId="36" borderId="34" xfId="93" applyFont="1" applyFill="1" applyBorder="1" applyAlignment="1" applyProtection="1">
      <alignment horizontal="center" vertical="top"/>
      <protection locked="0"/>
    </xf>
    <xf numFmtId="0" fontId="31" fillId="36" borderId="46" xfId="93" applyFont="1" applyFill="1" applyBorder="1" applyAlignment="1" applyProtection="1">
      <alignment horizontal="center" vertical="top"/>
      <protection locked="0"/>
    </xf>
    <xf numFmtId="0" fontId="3" fillId="36" borderId="47" xfId="93" applyFont="1" applyFill="1" applyBorder="1" applyAlignment="1" applyProtection="1">
      <alignment vertical="center" shrinkToFit="1"/>
      <protection hidden="1"/>
    </xf>
    <xf numFmtId="0" fontId="3" fillId="36" borderId="0" xfId="93" applyFont="1" applyFill="1" applyAlignment="1" applyProtection="1">
      <alignment vertical="center" shrinkToFit="1"/>
      <protection hidden="1"/>
    </xf>
    <xf numFmtId="0" fontId="2" fillId="36" borderId="44" xfId="94" applyFill="1" applyBorder="1" applyAlignment="1" applyProtection="1">
      <alignment vertical="top" wrapText="1"/>
      <protection hidden="1"/>
    </xf>
    <xf numFmtId="0" fontId="2" fillId="36" borderId="25" xfId="94" applyFill="1" applyBorder="1" applyAlignment="1" applyProtection="1">
      <alignment vertical="top" wrapText="1"/>
      <protection hidden="1"/>
    </xf>
    <xf numFmtId="0" fontId="2" fillId="36" borderId="26" xfId="94" applyFill="1" applyBorder="1" applyAlignment="1" applyProtection="1">
      <alignment vertical="top" wrapText="1"/>
      <protection hidden="1"/>
    </xf>
    <xf numFmtId="0" fontId="2" fillId="36" borderId="38" xfId="94" applyFill="1" applyBorder="1" applyAlignment="1" applyProtection="1">
      <alignment vertical="top" wrapText="1"/>
      <protection hidden="1"/>
    </xf>
    <xf numFmtId="0" fontId="2" fillId="36" borderId="39" xfId="94" applyFill="1" applyBorder="1" applyAlignment="1" applyProtection="1">
      <alignment vertical="top" wrapText="1"/>
      <protection hidden="1"/>
    </xf>
    <xf numFmtId="0" fontId="2" fillId="36" borderId="40" xfId="94" applyFill="1" applyBorder="1" applyAlignment="1" applyProtection="1">
      <alignment vertical="top" wrapText="1"/>
      <protection hidden="1"/>
    </xf>
    <xf numFmtId="0" fontId="61" fillId="36" borderId="16" xfId="94" applyFont="1" applyFill="1" applyBorder="1" applyAlignment="1" applyProtection="1">
      <alignment vertical="top"/>
      <protection locked="0"/>
    </xf>
    <xf numFmtId="0" fontId="61" fillId="36" borderId="35" xfId="94" applyFont="1" applyFill="1" applyBorder="1" applyAlignment="1" applyProtection="1">
      <alignment vertical="top"/>
      <protection locked="0"/>
    </xf>
    <xf numFmtId="0" fontId="36" fillId="36" borderId="17" xfId="94" applyFont="1" applyFill="1" applyBorder="1" applyAlignment="1" applyProtection="1">
      <alignment vertical="top"/>
      <protection hidden="1"/>
    </xf>
    <xf numFmtId="0" fontId="36" fillId="36" borderId="16" xfId="94" applyFont="1" applyFill="1" applyBorder="1" applyAlignment="1" applyProtection="1">
      <alignment vertical="top"/>
      <protection hidden="1"/>
    </xf>
    <xf numFmtId="0" fontId="2" fillId="36" borderId="42" xfId="94" applyFill="1" applyBorder="1" applyAlignment="1" applyProtection="1">
      <alignment horizontal="right" vertical="top" indent="1"/>
      <protection hidden="1"/>
    </xf>
    <xf numFmtId="0" fontId="2" fillId="36" borderId="17" xfId="94" applyFont="1" applyFill="1" applyBorder="1" applyAlignment="1" applyProtection="1">
      <alignment vertical="top"/>
      <protection hidden="1"/>
    </xf>
    <xf numFmtId="0" fontId="2" fillId="36" borderId="16" xfId="94" applyFill="1" applyBorder="1" applyAlignment="1" applyProtection="1">
      <alignment vertical="top"/>
      <protection hidden="1"/>
    </xf>
    <xf numFmtId="0" fontId="2" fillId="36" borderId="35" xfId="94" applyFill="1" applyBorder="1" applyAlignment="1" applyProtection="1">
      <alignment vertical="top"/>
      <protection hidden="1"/>
    </xf>
    <xf numFmtId="0" fontId="2" fillId="36" borderId="13" xfId="94" applyFill="1" applyBorder="1" applyAlignment="1" applyProtection="1">
      <alignment horizontal="right" vertical="top" indent="1"/>
      <protection hidden="1"/>
    </xf>
    <xf numFmtId="0" fontId="2" fillId="36" borderId="16" xfId="94" applyFont="1" applyFill="1" applyBorder="1" applyAlignment="1" applyProtection="1">
      <alignment vertical="top" wrapText="1"/>
      <protection hidden="1"/>
    </xf>
    <xf numFmtId="0" fontId="2" fillId="36" borderId="16" xfId="94" applyFont="1" applyFill="1" applyBorder="1" applyAlignment="1" applyProtection="1">
      <alignment vertical="top"/>
      <protection hidden="1"/>
    </xf>
    <xf numFmtId="0" fontId="2" fillId="36" borderId="17" xfId="94" applyFill="1" applyBorder="1" applyAlignment="1" applyProtection="1">
      <alignment horizontal="right" vertical="top" wrapText="1" indent="1"/>
      <protection hidden="1"/>
    </xf>
    <xf numFmtId="0" fontId="2" fillId="36" borderId="16" xfId="94" applyFill="1" applyBorder="1" applyAlignment="1" applyProtection="1">
      <alignment horizontal="right" vertical="top" wrapText="1" indent="1"/>
      <protection hidden="1"/>
    </xf>
    <xf numFmtId="0" fontId="2" fillId="36" borderId="35" xfId="94" applyFill="1" applyBorder="1" applyAlignment="1" applyProtection="1">
      <alignment horizontal="right" vertical="top" wrapText="1" indent="1"/>
      <protection hidden="1"/>
    </xf>
    <xf numFmtId="0" fontId="2" fillId="36" borderId="17" xfId="94" applyFill="1" applyBorder="1" applyAlignment="1" applyProtection="1">
      <alignment vertical="top"/>
      <protection hidden="1"/>
    </xf>
    <xf numFmtId="0" fontId="2" fillId="36" borderId="44" xfId="94" applyFont="1" applyFill="1" applyBorder="1" applyAlignment="1" applyProtection="1">
      <alignment vertical="top"/>
      <protection hidden="1"/>
    </xf>
    <xf numFmtId="0" fontId="2" fillId="36" borderId="25" xfId="94" applyFill="1" applyBorder="1" applyAlignment="1" applyProtection="1">
      <alignment vertical="top"/>
      <protection hidden="1"/>
    </xf>
    <xf numFmtId="0" fontId="2" fillId="36" borderId="26" xfId="94" applyFill="1" applyBorder="1" applyAlignment="1" applyProtection="1">
      <alignment vertical="top"/>
      <protection hidden="1"/>
    </xf>
    <xf numFmtId="0" fontId="2" fillId="36" borderId="38" xfId="94" applyFill="1" applyBorder="1" applyAlignment="1" applyProtection="1">
      <alignment vertical="top"/>
      <protection hidden="1"/>
    </xf>
    <xf numFmtId="0" fontId="2" fillId="36" borderId="39" xfId="94" applyFill="1" applyBorder="1" applyAlignment="1" applyProtection="1">
      <alignment vertical="top"/>
      <protection hidden="1"/>
    </xf>
    <xf numFmtId="0" fontId="2" fillId="36" borderId="40" xfId="94" applyFill="1" applyBorder="1" applyAlignment="1" applyProtection="1">
      <alignment vertical="top"/>
      <protection hidden="1"/>
    </xf>
    <xf numFmtId="179" fontId="36" fillId="36" borderId="0" xfId="94" applyNumberFormat="1" applyFont="1" applyFill="1" applyAlignment="1" applyProtection="1">
      <alignment horizontal="right" vertical="top"/>
      <protection locked="0"/>
    </xf>
    <xf numFmtId="179" fontId="36" fillId="36" borderId="0" xfId="94" applyNumberFormat="1" applyFont="1" applyFill="1" applyAlignment="1" applyProtection="1">
      <alignment horizontal="left" vertical="top"/>
      <protection locked="0"/>
    </xf>
    <xf numFmtId="0" fontId="11" fillId="36" borderId="17" xfId="94" applyFont="1" applyFill="1" applyBorder="1" applyAlignment="1" applyProtection="1">
      <alignment vertical="top"/>
      <protection hidden="1"/>
    </xf>
    <xf numFmtId="0" fontId="11" fillId="36" borderId="16" xfId="94" applyFont="1" applyFill="1" applyBorder="1" applyAlignment="1" applyProtection="1">
      <alignment vertical="top"/>
      <protection hidden="1"/>
    </xf>
    <xf numFmtId="0" fontId="11" fillId="36" borderId="35" xfId="94" applyFont="1" applyFill="1" applyBorder="1" applyAlignment="1" applyProtection="1">
      <alignment vertical="top"/>
      <protection hidden="1"/>
    </xf>
    <xf numFmtId="0" fontId="36" fillId="36" borderId="0" xfId="94" applyFont="1" applyFill="1" applyAlignment="1" applyProtection="1">
      <alignment horizontal="right" vertical="top"/>
      <protection locked="0"/>
    </xf>
    <xf numFmtId="0" fontId="36" fillId="36" borderId="0" xfId="94" applyFont="1" applyFill="1" applyAlignment="1" applyProtection="1">
      <alignment horizontal="left" vertical="top"/>
      <protection locked="0"/>
    </xf>
    <xf numFmtId="0" fontId="2" fillId="36" borderId="28" xfId="94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horizontal="right" vertical="top"/>
      <protection hidden="1"/>
    </xf>
    <xf numFmtId="0" fontId="2" fillId="36" borderId="27" xfId="94" applyFill="1" applyBorder="1" applyAlignment="1" applyProtection="1">
      <alignment horizontal="right" vertical="top"/>
      <protection hidden="1"/>
    </xf>
    <xf numFmtId="0" fontId="2" fillId="36" borderId="38" xfId="94" applyFill="1" applyBorder="1" applyAlignment="1" applyProtection="1">
      <alignment horizontal="right" vertical="top"/>
      <protection hidden="1"/>
    </xf>
    <xf numFmtId="0" fontId="2" fillId="36" borderId="39" xfId="94" applyFill="1" applyBorder="1" applyAlignment="1" applyProtection="1">
      <alignment horizontal="right" vertical="top"/>
      <protection hidden="1"/>
    </xf>
    <xf numFmtId="0" fontId="2" fillId="36" borderId="40" xfId="94" applyFill="1" applyBorder="1" applyAlignment="1" applyProtection="1">
      <alignment horizontal="right" vertical="top"/>
      <protection hidden="1"/>
    </xf>
    <xf numFmtId="0" fontId="2" fillId="36" borderId="13" xfId="94" applyFill="1" applyBorder="1" applyAlignment="1" applyProtection="1">
      <alignment horizontal="center" vertical="top"/>
      <protection hidden="1"/>
    </xf>
    <xf numFmtId="0" fontId="2" fillId="36" borderId="17" xfId="94" applyFill="1" applyBorder="1" applyAlignment="1" applyProtection="1">
      <alignment horizontal="right" vertical="top"/>
      <protection hidden="1"/>
    </xf>
    <xf numFmtId="0" fontId="2" fillId="36" borderId="16" xfId="94" applyFill="1" applyBorder="1" applyAlignment="1" applyProtection="1">
      <alignment horizontal="right" vertical="top"/>
      <protection hidden="1"/>
    </xf>
    <xf numFmtId="0" fontId="2" fillId="36" borderId="35" xfId="94" applyFill="1" applyBorder="1" applyAlignment="1" applyProtection="1">
      <alignment horizontal="right" vertical="top"/>
      <protection hidden="1"/>
    </xf>
    <xf numFmtId="0" fontId="2" fillId="36" borderId="13" xfId="94" applyFill="1" applyBorder="1" applyAlignment="1" applyProtection="1">
      <alignment vertical="top"/>
      <protection hidden="1"/>
    </xf>
    <xf numFmtId="0" fontId="2" fillId="36" borderId="44" xfId="94" applyFill="1" applyBorder="1" applyAlignment="1" applyProtection="1">
      <alignment vertical="top"/>
      <protection hidden="1"/>
    </xf>
    <xf numFmtId="0" fontId="2" fillId="36" borderId="17" xfId="94" applyFill="1" applyBorder="1" applyAlignment="1" applyProtection="1">
      <alignment horizontal="left" vertical="top" indent="1"/>
      <protection hidden="1"/>
    </xf>
    <xf numFmtId="0" fontId="2" fillId="36" borderId="16" xfId="94" applyFill="1" applyBorder="1" applyAlignment="1" applyProtection="1">
      <alignment horizontal="left" vertical="top" indent="1"/>
      <protection hidden="1"/>
    </xf>
    <xf numFmtId="0" fontId="2" fillId="36" borderId="35" xfId="94" applyFill="1" applyBorder="1" applyAlignment="1" applyProtection="1">
      <alignment horizontal="left" vertical="top" indent="1"/>
      <protection hidden="1"/>
    </xf>
    <xf numFmtId="0" fontId="2" fillId="36" borderId="17" xfId="94" applyFill="1" applyBorder="1" applyAlignment="1" applyProtection="1">
      <alignment horizontal="right" vertical="top" indent="1"/>
      <protection hidden="1"/>
    </xf>
    <xf numFmtId="0" fontId="2" fillId="36" borderId="16" xfId="94" applyFill="1" applyBorder="1" applyAlignment="1" applyProtection="1">
      <alignment horizontal="right" vertical="top" indent="1"/>
      <protection hidden="1"/>
    </xf>
    <xf numFmtId="0" fontId="2" fillId="36" borderId="35" xfId="94" applyFill="1" applyBorder="1" applyAlignment="1" applyProtection="1">
      <alignment horizontal="right" vertical="top" indent="1"/>
      <protection hidden="1"/>
    </xf>
    <xf numFmtId="0" fontId="2" fillId="36" borderId="38" xfId="0" applyFont="1" applyFill="1" applyBorder="1" applyAlignment="1" applyProtection="1">
      <alignment horizontal="right" vertical="top"/>
      <protection hidden="1"/>
    </xf>
    <xf numFmtId="0" fontId="2" fillId="36" borderId="39" xfId="0" applyFont="1" applyFill="1" applyBorder="1" applyAlignment="1" applyProtection="1">
      <alignment horizontal="right" vertical="top"/>
      <protection hidden="1"/>
    </xf>
    <xf numFmtId="0" fontId="2" fillId="36" borderId="40" xfId="0" applyFont="1" applyFill="1" applyBorder="1" applyAlignment="1" applyProtection="1">
      <alignment horizontal="right" vertical="top"/>
      <protection hidden="1"/>
    </xf>
    <xf numFmtId="0" fontId="2" fillId="36" borderId="17" xfId="94" applyFont="1" applyFill="1" applyBorder="1" applyAlignment="1" applyProtection="1">
      <alignment vertical="top" wrapText="1"/>
      <protection hidden="1"/>
    </xf>
    <xf numFmtId="0" fontId="2" fillId="36" borderId="35" xfId="94" applyFont="1" applyFill="1" applyBorder="1" applyAlignment="1" applyProtection="1">
      <alignment vertical="top" wrapText="1"/>
      <protection hidden="1"/>
    </xf>
    <xf numFmtId="0" fontId="2" fillId="36" borderId="17" xfId="94" applyFont="1" applyFill="1" applyBorder="1" applyAlignment="1" applyProtection="1">
      <alignment horizontal="right" vertical="top" wrapText="1" indent="1"/>
      <protection hidden="1"/>
    </xf>
    <xf numFmtId="0" fontId="2" fillId="36" borderId="16" xfId="94" applyFont="1" applyFill="1" applyBorder="1" applyAlignment="1" applyProtection="1">
      <alignment horizontal="right" vertical="top" wrapText="1" indent="1"/>
      <protection hidden="1"/>
    </xf>
    <xf numFmtId="0" fontId="2" fillId="36" borderId="35" xfId="94" applyFont="1" applyFill="1" applyBorder="1" applyAlignment="1" applyProtection="1">
      <alignment horizontal="right" vertical="top" wrapText="1" indent="1"/>
      <protection hidden="1"/>
    </xf>
    <xf numFmtId="1" fontId="2" fillId="36" borderId="13" xfId="94" applyNumberFormat="1" applyFill="1" applyBorder="1" applyAlignment="1" applyProtection="1">
      <alignment horizontal="right" vertical="top" indent="1"/>
      <protection hidden="1"/>
    </xf>
    <xf numFmtId="0" fontId="2" fillId="36" borderId="44" xfId="94" applyFill="1" applyBorder="1" applyAlignment="1" applyProtection="1">
      <alignment horizontal="right" vertical="top"/>
      <protection hidden="1"/>
    </xf>
    <xf numFmtId="0" fontId="2" fillId="36" borderId="25" xfId="94" applyFill="1" applyBorder="1" applyAlignment="1" applyProtection="1">
      <alignment horizontal="right" vertical="top"/>
      <protection hidden="1"/>
    </xf>
    <xf numFmtId="0" fontId="2" fillId="36" borderId="26" xfId="94" applyFill="1" applyBorder="1" applyAlignment="1" applyProtection="1">
      <alignment horizontal="right" vertical="top"/>
      <protection hidden="1"/>
    </xf>
    <xf numFmtId="0" fontId="2" fillId="36" borderId="35" xfId="94" applyFont="1" applyFill="1" applyBorder="1" applyAlignment="1" applyProtection="1">
      <alignment vertical="top"/>
      <protection hidden="1"/>
    </xf>
    <xf numFmtId="0" fontId="2" fillId="0" borderId="17" xfId="94" applyFill="1" applyBorder="1" applyAlignment="1" applyProtection="1">
      <alignment horizontal="left" vertical="top" indent="1"/>
      <protection hidden="1"/>
    </xf>
    <xf numFmtId="0" fontId="2" fillId="0" borderId="16" xfId="94" applyFill="1" applyBorder="1" applyAlignment="1" applyProtection="1">
      <alignment horizontal="left" vertical="top" indent="1"/>
      <protection hidden="1"/>
    </xf>
    <xf numFmtId="0" fontId="2" fillId="0" borderId="35" xfId="94" applyFill="1" applyBorder="1" applyAlignment="1" applyProtection="1">
      <alignment horizontal="left" vertical="top" indent="1"/>
      <protection hidden="1"/>
    </xf>
    <xf numFmtId="0" fontId="2" fillId="36" borderId="43" xfId="94" applyFill="1" applyBorder="1" applyAlignment="1" applyProtection="1">
      <alignment horizontal="right" vertical="top" indent="1"/>
      <protection hidden="1"/>
    </xf>
    <xf numFmtId="1" fontId="2" fillId="36" borderId="44" xfId="94" applyNumberFormat="1" applyFill="1" applyBorder="1" applyAlignment="1" applyProtection="1">
      <alignment vertical="top"/>
      <protection hidden="1"/>
    </xf>
    <xf numFmtId="1" fontId="2" fillId="36" borderId="25" xfId="94" applyNumberFormat="1" applyFill="1" applyBorder="1" applyAlignment="1" applyProtection="1">
      <alignment vertical="top"/>
      <protection hidden="1"/>
    </xf>
    <xf numFmtId="1" fontId="2" fillId="36" borderId="26" xfId="94" applyNumberFormat="1" applyFill="1" applyBorder="1" applyAlignment="1" applyProtection="1">
      <alignment vertical="top"/>
      <protection hidden="1"/>
    </xf>
    <xf numFmtId="1" fontId="2" fillId="36" borderId="38" xfId="94" applyNumberFormat="1" applyFill="1" applyBorder="1" applyAlignment="1" applyProtection="1">
      <alignment vertical="top"/>
      <protection hidden="1"/>
    </xf>
    <xf numFmtId="1" fontId="2" fillId="36" borderId="39" xfId="94" applyNumberFormat="1" applyFill="1" applyBorder="1" applyAlignment="1" applyProtection="1">
      <alignment vertical="top"/>
      <protection hidden="1"/>
    </xf>
    <xf numFmtId="1" fontId="2" fillId="36" borderId="40" xfId="94" applyNumberFormat="1" applyFill="1" applyBorder="1" applyAlignment="1" applyProtection="1">
      <alignment vertical="top"/>
      <protection hidden="1"/>
    </xf>
    <xf numFmtId="0" fontId="2" fillId="36" borderId="17" xfId="94" applyFill="1" applyBorder="1" applyAlignment="1" applyProtection="1">
      <alignment vertical="top" wrapText="1"/>
      <protection hidden="1"/>
    </xf>
    <xf numFmtId="0" fontId="2" fillId="36" borderId="16" xfId="94" applyFill="1" applyBorder="1" applyAlignment="1" applyProtection="1">
      <alignment vertical="top" wrapText="1"/>
      <protection hidden="1"/>
    </xf>
    <xf numFmtId="0" fontId="2" fillId="36" borderId="35" xfId="94" applyFill="1" applyBorder="1" applyAlignment="1" applyProtection="1">
      <alignment vertical="top" wrapText="1"/>
      <protection hidden="1"/>
    </xf>
    <xf numFmtId="0" fontId="2" fillId="36" borderId="13" xfId="94" applyFont="1" applyFill="1" applyBorder="1" applyAlignment="1" applyProtection="1">
      <alignment vertical="top"/>
      <protection hidden="1"/>
    </xf>
    <xf numFmtId="0" fontId="2" fillId="36" borderId="13" xfId="94" applyNumberFormat="1" applyFill="1" applyBorder="1" applyAlignment="1" applyProtection="1">
      <alignment vertical="top"/>
      <protection hidden="1"/>
    </xf>
    <xf numFmtId="0" fontId="2" fillId="36" borderId="44" xfId="94" applyNumberFormat="1" applyFont="1" applyFill="1" applyBorder="1" applyAlignment="1" applyProtection="1">
      <alignment horizontal="center" vertical="center"/>
      <protection hidden="1"/>
    </xf>
    <xf numFmtId="0" fontId="2" fillId="36" borderId="26" xfId="94" applyNumberFormat="1" applyFont="1" applyFill="1" applyBorder="1" applyAlignment="1" applyProtection="1">
      <alignment horizontal="center" vertical="center"/>
      <protection hidden="1"/>
    </xf>
    <xf numFmtId="0" fontId="2" fillId="36" borderId="44" xfId="94" applyFont="1" applyFill="1" applyBorder="1" applyAlignment="1" applyProtection="1">
      <alignment horizontal="left" vertical="center"/>
      <protection hidden="1"/>
    </xf>
    <xf numFmtId="0" fontId="2" fillId="36" borderId="25" xfId="94" applyFont="1" applyFill="1" applyBorder="1" applyAlignment="1" applyProtection="1">
      <alignment horizontal="left" vertical="center"/>
      <protection hidden="1"/>
    </xf>
    <xf numFmtId="0" fontId="2" fillId="36" borderId="26" xfId="94" applyFont="1" applyFill="1" applyBorder="1" applyAlignment="1" applyProtection="1">
      <alignment horizontal="left" vertical="center"/>
      <protection hidden="1"/>
    </xf>
    <xf numFmtId="0" fontId="2" fillId="36" borderId="39" xfId="94" applyFont="1" applyFill="1" applyBorder="1" applyAlignment="1" applyProtection="1">
      <alignment horizontal="center" vertical="center"/>
      <protection hidden="1"/>
    </xf>
    <xf numFmtId="0" fontId="3" fillId="36" borderId="13" xfId="94" applyNumberFormat="1" applyFont="1" applyFill="1" applyBorder="1" applyAlignment="1" applyProtection="1">
      <alignment vertical="top"/>
      <protection hidden="1"/>
    </xf>
    <xf numFmtId="0" fontId="2" fillId="36" borderId="17" xfId="94" applyNumberFormat="1" applyFill="1" applyBorder="1" applyAlignment="1" applyProtection="1">
      <alignment horizontal="right" vertical="top"/>
      <protection hidden="1"/>
    </xf>
    <xf numFmtId="0" fontId="2" fillId="36" borderId="16" xfId="94" applyNumberFormat="1" applyFill="1" applyBorder="1" applyAlignment="1" applyProtection="1">
      <alignment horizontal="right" vertical="top"/>
      <protection hidden="1"/>
    </xf>
    <xf numFmtId="0" fontId="2" fillId="36" borderId="35" xfId="94" applyNumberFormat="1" applyFill="1" applyBorder="1" applyAlignment="1" applyProtection="1">
      <alignment horizontal="right" vertical="top"/>
      <protection hidden="1"/>
    </xf>
    <xf numFmtId="0" fontId="2" fillId="36" borderId="41" xfId="94" applyFont="1" applyFill="1" applyBorder="1" applyAlignment="1" applyProtection="1">
      <alignment horizontal="center" vertical="center"/>
      <protection hidden="1"/>
    </xf>
    <xf numFmtId="0" fontId="2" fillId="36" borderId="41" xfId="94" applyFill="1" applyBorder="1" applyAlignment="1" applyProtection="1">
      <alignment horizontal="center" vertical="center"/>
      <protection hidden="1"/>
    </xf>
    <xf numFmtId="0" fontId="2" fillId="36" borderId="28" xfId="94" applyFill="1" applyBorder="1" applyAlignment="1" applyProtection="1">
      <alignment vertical="top"/>
      <protection hidden="1"/>
    </xf>
    <xf numFmtId="0" fontId="2" fillId="36" borderId="0" xfId="94" applyFill="1" applyBorder="1" applyAlignment="1" applyProtection="1">
      <alignment vertical="top"/>
      <protection hidden="1"/>
    </xf>
    <xf numFmtId="0" fontId="2" fillId="36" borderId="27" xfId="94" applyFill="1" applyBorder="1" applyAlignment="1" applyProtection="1">
      <alignment vertical="top"/>
      <protection hidden="1"/>
    </xf>
    <xf numFmtId="0" fontId="2" fillId="36" borderId="38" xfId="94" applyNumberFormat="1" applyFill="1" applyBorder="1" applyAlignment="1" applyProtection="1">
      <alignment horizontal="left" vertical="top" indent="1"/>
      <protection hidden="1"/>
    </xf>
    <xf numFmtId="0" fontId="2" fillId="36" borderId="39" xfId="94" applyNumberFormat="1" applyFill="1" applyBorder="1" applyAlignment="1" applyProtection="1">
      <alignment horizontal="left" vertical="top" indent="1"/>
      <protection hidden="1"/>
    </xf>
    <xf numFmtId="0" fontId="2" fillId="36" borderId="40" xfId="94" applyNumberFormat="1" applyFill="1" applyBorder="1" applyAlignment="1" applyProtection="1">
      <alignment horizontal="left" vertical="top" indent="1"/>
      <protection hidden="1"/>
    </xf>
    <xf numFmtId="0" fontId="26" fillId="36" borderId="38" xfId="94" applyFont="1" applyFill="1" applyBorder="1" applyAlignment="1" applyProtection="1">
      <alignment horizontal="center" vertical="center"/>
      <protection hidden="1"/>
    </xf>
    <xf numFmtId="0" fontId="26" fillId="36" borderId="39" xfId="94" applyFont="1" applyFill="1" applyBorder="1" applyAlignment="1" applyProtection="1">
      <alignment horizontal="center" vertical="center"/>
      <protection hidden="1"/>
    </xf>
    <xf numFmtId="0" fontId="2" fillId="36" borderId="41" xfId="94" applyFill="1" applyBorder="1" applyAlignment="1" applyProtection="1">
      <alignment vertical="top"/>
      <protection hidden="1"/>
    </xf>
    <xf numFmtId="0" fontId="3" fillId="36" borderId="13" xfId="94" applyFont="1" applyFill="1" applyBorder="1" applyAlignment="1" applyProtection="1">
      <alignment vertical="top"/>
      <protection hidden="1"/>
    </xf>
    <xf numFmtId="0" fontId="2" fillId="36" borderId="43" xfId="94" applyNumberFormat="1" applyFill="1" applyBorder="1" applyAlignment="1" applyProtection="1">
      <alignment vertical="top"/>
      <protection hidden="1"/>
    </xf>
    <xf numFmtId="0" fontId="26" fillId="36" borderId="16" xfId="94" applyNumberFormat="1" applyFont="1" applyFill="1" applyBorder="1" applyAlignment="1" applyProtection="1">
      <alignment vertical="top"/>
      <protection hidden="1"/>
    </xf>
    <xf numFmtId="0" fontId="2" fillId="36" borderId="17" xfId="94" applyFill="1" applyBorder="1" applyAlignment="1" applyProtection="1">
      <alignment horizontal="center" vertical="top"/>
      <protection hidden="1"/>
    </xf>
    <xf numFmtId="0" fontId="2" fillId="36" borderId="16" xfId="94" applyFill="1" applyBorder="1" applyAlignment="1" applyProtection="1">
      <alignment horizontal="center" vertical="top"/>
      <protection hidden="1"/>
    </xf>
    <xf numFmtId="0" fontId="2" fillId="36" borderId="35" xfId="94" applyFill="1" applyBorder="1" applyAlignment="1" applyProtection="1">
      <alignment horizontal="center" vertical="top"/>
      <protection hidden="1"/>
    </xf>
    <xf numFmtId="0" fontId="2" fillId="36" borderId="41" xfId="94" applyFont="1" applyFill="1" applyBorder="1" applyAlignment="1" applyProtection="1">
      <alignment horizontal="left" vertical="center"/>
      <protection hidden="1"/>
    </xf>
    <xf numFmtId="0" fontId="2" fillId="36" borderId="41" xfId="94" applyFill="1" applyBorder="1" applyAlignment="1" applyProtection="1">
      <alignment horizontal="left" vertical="center"/>
      <protection hidden="1"/>
    </xf>
    <xf numFmtId="0" fontId="2" fillId="0" borderId="13" xfId="94" applyFont="1" applyFill="1" applyBorder="1" applyAlignment="1" applyProtection="1">
      <alignment vertical="top"/>
      <protection hidden="1"/>
    </xf>
    <xf numFmtId="1" fontId="3" fillId="36" borderId="17" xfId="94" applyNumberFormat="1" applyFont="1" applyFill="1" applyBorder="1" applyAlignment="1" applyProtection="1">
      <alignment vertical="top"/>
      <protection hidden="1"/>
    </xf>
    <xf numFmtId="0" fontId="3" fillId="36" borderId="16" xfId="94" applyFont="1" applyFill="1" applyBorder="1" applyAlignment="1" applyProtection="1">
      <alignment vertical="top"/>
      <protection hidden="1"/>
    </xf>
    <xf numFmtId="0" fontId="3" fillId="36" borderId="35" xfId="94" applyFont="1" applyFill="1" applyBorder="1" applyAlignment="1" applyProtection="1">
      <alignment vertical="top"/>
      <protection hidden="1"/>
    </xf>
    <xf numFmtId="14" fontId="2" fillId="36" borderId="0" xfId="94" applyNumberFormat="1" applyFont="1" applyFill="1" applyAlignment="1" applyProtection="1">
      <alignment horizontal="left" vertical="top"/>
      <protection hidden="1"/>
    </xf>
    <xf numFmtId="179" fontId="3" fillId="36" borderId="16" xfId="94" applyNumberFormat="1" applyFont="1" applyFill="1" applyBorder="1" applyAlignment="1" applyProtection="1">
      <alignment horizontal="left" vertical="center"/>
      <protection hidden="1"/>
    </xf>
    <xf numFmtId="0" fontId="3" fillId="36" borderId="16" xfId="94" applyFont="1" applyFill="1" applyBorder="1" applyAlignment="1" applyProtection="1">
      <alignment horizontal="center" vertical="top"/>
      <protection hidden="1"/>
    </xf>
    <xf numFmtId="0" fontId="3" fillId="36" borderId="35" xfId="94" applyFont="1" applyFill="1" applyBorder="1" applyAlignment="1" applyProtection="1">
      <alignment horizontal="center" vertical="top"/>
      <protection hidden="1"/>
    </xf>
    <xf numFmtId="0" fontId="8" fillId="0" borderId="13" xfId="94" applyFont="1" applyFill="1" applyBorder="1" applyAlignment="1" applyProtection="1">
      <alignment vertical="top"/>
      <protection hidden="1"/>
    </xf>
    <xf numFmtId="0" fontId="3" fillId="36" borderId="16" xfId="94" applyFont="1" applyFill="1" applyBorder="1" applyAlignment="1" applyProtection="1">
      <alignment horizontal="left" vertical="center"/>
      <protection hidden="1"/>
    </xf>
    <xf numFmtId="0" fontId="7" fillId="36" borderId="39" xfId="94" applyFont="1" applyFill="1" applyBorder="1" applyAlignment="1" applyProtection="1">
      <alignment horizontal="center" vertical="center"/>
      <protection hidden="1"/>
    </xf>
    <xf numFmtId="0" fontId="8" fillId="0" borderId="38" xfId="94" applyFont="1" applyFill="1" applyBorder="1" applyAlignment="1" applyProtection="1">
      <alignment vertical="top"/>
      <protection hidden="1"/>
    </xf>
    <xf numFmtId="0" fontId="8" fillId="0" borderId="39" xfId="94" applyFont="1" applyFill="1" applyBorder="1" applyAlignment="1" applyProtection="1">
      <alignment vertical="top"/>
      <protection hidden="1"/>
    </xf>
    <xf numFmtId="0" fontId="8" fillId="0" borderId="40" xfId="94" applyFont="1" applyFill="1" applyBorder="1" applyAlignment="1" applyProtection="1">
      <alignment vertical="top"/>
      <protection hidden="1"/>
    </xf>
    <xf numFmtId="0" fontId="2" fillId="36" borderId="0" xfId="94" applyFont="1" applyFill="1" applyAlignment="1" applyProtection="1">
      <alignment vertical="top"/>
      <protection hidden="1"/>
    </xf>
    <xf numFmtId="0" fontId="26" fillId="36" borderId="38" xfId="94" applyNumberFormat="1" applyFont="1" applyFill="1" applyBorder="1" applyAlignment="1" applyProtection="1">
      <alignment horizontal="center" vertical="center"/>
      <protection hidden="1"/>
    </xf>
    <xf numFmtId="0" fontId="26" fillId="36" borderId="40" xfId="94" applyNumberFormat="1" applyFont="1" applyFill="1" applyBorder="1" applyAlignment="1" applyProtection="1">
      <alignment horizontal="center" vertical="center"/>
      <protection hidden="1"/>
    </xf>
    <xf numFmtId="0" fontId="3" fillId="0" borderId="17" xfId="94" applyFont="1" applyFill="1" applyBorder="1" applyAlignment="1" applyProtection="1">
      <alignment vertical="center" shrinkToFit="1"/>
      <protection hidden="1"/>
    </xf>
    <xf numFmtId="0" fontId="3" fillId="0" borderId="16" xfId="94" applyFont="1" applyFill="1" applyBorder="1" applyAlignment="1" applyProtection="1">
      <alignment vertical="center" shrinkToFit="1"/>
      <protection hidden="1"/>
    </xf>
    <xf numFmtId="0" fontId="3" fillId="0" borderId="35" xfId="94" applyFont="1" applyFill="1" applyBorder="1" applyAlignment="1" applyProtection="1">
      <alignment vertical="center" shrinkToFit="1"/>
      <protection hidden="1"/>
    </xf>
    <xf numFmtId="0" fontId="2" fillId="36" borderId="44" xfId="94" applyFont="1" applyFill="1" applyBorder="1" applyAlignment="1" applyProtection="1">
      <alignment horizontal="center" vertical="center"/>
      <protection hidden="1"/>
    </xf>
    <xf numFmtId="0" fontId="2" fillId="36" borderId="26" xfId="94" applyFont="1" applyFill="1" applyBorder="1" applyAlignment="1" applyProtection="1">
      <alignment horizontal="center" vertical="center"/>
      <protection hidden="1"/>
    </xf>
    <xf numFmtId="0" fontId="59" fillId="38" borderId="0" xfId="77" applyFont="1" applyFill="1" applyBorder="1" applyAlignment="1" applyProtection="1">
      <alignment horizontal="center" vertical="top" wrapText="1"/>
      <protection hidden="1"/>
    </xf>
    <xf numFmtId="0" fontId="28" fillId="41" borderId="0" xfId="0" applyFont="1" applyFill="1" applyBorder="1" applyAlignment="1" applyProtection="1">
      <alignment horizontal="center" vertical="center" wrapText="1"/>
      <protection hidden="1"/>
    </xf>
    <xf numFmtId="0" fontId="17" fillId="36" borderId="16" xfId="94" applyFont="1" applyFill="1" applyBorder="1" applyAlignment="1" applyProtection="1">
      <alignment vertical="center" wrapText="1"/>
      <protection hidden="1"/>
    </xf>
    <xf numFmtId="0" fontId="0" fillId="36" borderId="44" xfId="0" applyFill="1" applyBorder="1" applyAlignment="1" applyProtection="1">
      <alignment horizontal="center" vertical="top"/>
      <protection hidden="1"/>
    </xf>
    <xf numFmtId="0" fontId="0" fillId="36" borderId="25" xfId="0" applyFill="1" applyBorder="1" applyAlignment="1" applyProtection="1">
      <alignment horizontal="center" vertical="top"/>
      <protection hidden="1"/>
    </xf>
    <xf numFmtId="0" fontId="0" fillId="36" borderId="26" xfId="0" applyFill="1" applyBorder="1" applyAlignment="1" applyProtection="1">
      <alignment horizontal="center" vertical="top"/>
      <protection hidden="1"/>
    </xf>
    <xf numFmtId="0" fontId="0" fillId="36" borderId="28" xfId="0" applyFill="1" applyBorder="1" applyAlignment="1" applyProtection="1">
      <alignment horizontal="center" vertical="top"/>
      <protection hidden="1"/>
    </xf>
    <xf numFmtId="0" fontId="0" fillId="36" borderId="0" xfId="0" applyFill="1" applyBorder="1" applyAlignment="1" applyProtection="1">
      <alignment horizontal="center" vertical="top"/>
      <protection hidden="1"/>
    </xf>
    <xf numFmtId="0" fontId="0" fillId="36" borderId="27" xfId="0" applyFill="1" applyBorder="1" applyAlignment="1" applyProtection="1">
      <alignment horizontal="center" vertical="top"/>
      <protection hidden="1"/>
    </xf>
    <xf numFmtId="0" fontId="0" fillId="36" borderId="38" xfId="0" applyFill="1" applyBorder="1" applyAlignment="1" applyProtection="1">
      <alignment horizontal="center" vertical="top"/>
      <protection hidden="1"/>
    </xf>
    <xf numFmtId="0" fontId="0" fillId="36" borderId="39" xfId="0" applyFill="1" applyBorder="1" applyAlignment="1" applyProtection="1">
      <alignment horizontal="center" vertical="top"/>
      <protection hidden="1"/>
    </xf>
    <xf numFmtId="0" fontId="0" fillId="36" borderId="40" xfId="0" applyFill="1" applyBorder="1" applyAlignment="1" applyProtection="1">
      <alignment horizontal="center" vertical="top"/>
      <protection hidden="1"/>
    </xf>
    <xf numFmtId="0" fontId="0" fillId="36" borderId="17" xfId="0" applyFill="1" applyBorder="1" applyAlignment="1" applyProtection="1">
      <alignment horizontal="center" vertical="top"/>
      <protection hidden="1"/>
    </xf>
    <xf numFmtId="0" fontId="0" fillId="36" borderId="16" xfId="0" applyFill="1" applyBorder="1" applyAlignment="1" applyProtection="1">
      <alignment horizontal="center" vertical="top"/>
      <protection hidden="1"/>
    </xf>
    <xf numFmtId="0" fontId="0" fillId="36" borderId="35" xfId="0" applyFill="1" applyBorder="1" applyAlignment="1" applyProtection="1">
      <alignment horizontal="center" vertical="top"/>
      <protection hidden="1"/>
    </xf>
    <xf numFmtId="14" fontId="0" fillId="36" borderId="17" xfId="0" applyNumberFormat="1" applyFill="1" applyBorder="1" applyAlignment="1" applyProtection="1">
      <alignment horizontal="center" vertical="top"/>
      <protection hidden="1"/>
    </xf>
    <xf numFmtId="14" fontId="0" fillId="36" borderId="16" xfId="0" applyNumberFormat="1" applyFill="1" applyBorder="1" applyAlignment="1" applyProtection="1">
      <alignment horizontal="center" vertical="top"/>
      <protection hidden="1"/>
    </xf>
    <xf numFmtId="14" fontId="0" fillId="36" borderId="35" xfId="0" applyNumberFormat="1" applyFill="1" applyBorder="1" applyAlignment="1" applyProtection="1">
      <alignment horizontal="center" vertical="top"/>
      <protection hidden="1"/>
    </xf>
    <xf numFmtId="0" fontId="3" fillId="36" borderId="0" xfId="0" applyFont="1" applyFill="1" applyBorder="1" applyAlignment="1" applyProtection="1">
      <alignment horizontal="center" vertical="top"/>
      <protection hidden="1"/>
    </xf>
    <xf numFmtId="0" fontId="0" fillId="36" borderId="0" xfId="0" applyFill="1" applyBorder="1" applyAlignment="1" applyProtection="1">
      <alignment vertical="top"/>
      <protection hidden="1"/>
    </xf>
    <xf numFmtId="0" fontId="0" fillId="36" borderId="34" xfId="0" applyFill="1" applyBorder="1" applyAlignment="1" applyProtection="1">
      <alignment vertical="top"/>
      <protection hidden="1"/>
    </xf>
    <xf numFmtId="0" fontId="0" fillId="36" borderId="45" xfId="0" applyFill="1" applyBorder="1" applyAlignment="1" applyProtection="1">
      <alignment vertical="top"/>
      <protection hidden="1"/>
    </xf>
    <xf numFmtId="0" fontId="0" fillId="36" borderId="46" xfId="0" applyFill="1" applyBorder="1" applyAlignment="1" applyProtection="1">
      <alignment vertical="top"/>
      <protection hidden="1"/>
    </xf>
    <xf numFmtId="0" fontId="0" fillId="36" borderId="20" xfId="0" applyFill="1" applyBorder="1" applyAlignment="1" applyProtection="1">
      <alignment vertical="top"/>
      <protection hidden="1"/>
    </xf>
    <xf numFmtId="14" fontId="0" fillId="36" borderId="20" xfId="0" applyNumberFormat="1" applyFill="1" applyBorder="1" applyAlignment="1" applyProtection="1">
      <alignment horizontal="center" vertical="top"/>
      <protection hidden="1"/>
    </xf>
    <xf numFmtId="14" fontId="0" fillId="36" borderId="0" xfId="0" applyNumberFormat="1" applyFill="1" applyBorder="1" applyAlignment="1" applyProtection="1">
      <alignment horizontal="center" vertical="top"/>
      <protection hidden="1"/>
    </xf>
    <xf numFmtId="14" fontId="0" fillId="36" borderId="7" xfId="0" applyNumberFormat="1" applyFill="1" applyBorder="1" applyAlignment="1" applyProtection="1">
      <alignment horizontal="center" vertical="top"/>
      <protection hidden="1"/>
    </xf>
    <xf numFmtId="14" fontId="0" fillId="36" borderId="1" xfId="0" applyNumberFormat="1" applyFill="1" applyBorder="1" applyAlignment="1" applyProtection="1">
      <alignment horizontal="center" vertical="top"/>
      <protection hidden="1"/>
    </xf>
    <xf numFmtId="0" fontId="14" fillId="36" borderId="20" xfId="0" applyFont="1" applyFill="1" applyBorder="1" applyAlignment="1" applyProtection="1">
      <alignment vertical="top"/>
      <protection locked="0"/>
    </xf>
    <xf numFmtId="0" fontId="0" fillId="36" borderId="0" xfId="0" applyFill="1" applyBorder="1" applyAlignment="1" applyProtection="1">
      <alignment horizontal="right" vertical="center" indent="1"/>
      <protection hidden="1"/>
    </xf>
    <xf numFmtId="0" fontId="0" fillId="36" borderId="80" xfId="0" applyFill="1" applyBorder="1" applyAlignment="1" applyProtection="1">
      <alignment horizontal="center" vertical="top" wrapText="1"/>
      <protection hidden="1"/>
    </xf>
    <xf numFmtId="0" fontId="0" fillId="36" borderId="1" xfId="0" applyFill="1" applyBorder="1" applyAlignment="1" applyProtection="1">
      <alignment horizontal="center" vertical="top" wrapText="1"/>
      <protection hidden="1"/>
    </xf>
    <xf numFmtId="0" fontId="0" fillId="36" borderId="14" xfId="0" applyFill="1" applyBorder="1" applyAlignment="1" applyProtection="1">
      <alignment horizontal="center" vertical="top" wrapText="1"/>
      <protection hidden="1"/>
    </xf>
    <xf numFmtId="0" fontId="0" fillId="36" borderId="47" xfId="0" applyFill="1" applyBorder="1" applyAlignment="1" applyProtection="1">
      <alignment horizontal="center" vertical="top" wrapText="1"/>
      <protection hidden="1"/>
    </xf>
    <xf numFmtId="0" fontId="0" fillId="36" borderId="0" xfId="0" applyFill="1" applyBorder="1" applyAlignment="1" applyProtection="1">
      <alignment horizontal="center" vertical="top" wrapText="1"/>
      <protection hidden="1"/>
    </xf>
    <xf numFmtId="0" fontId="0" fillId="36" borderId="15" xfId="0" applyFill="1" applyBorder="1" applyAlignment="1" applyProtection="1">
      <alignment horizontal="center" vertical="top" wrapText="1"/>
      <protection hidden="1"/>
    </xf>
    <xf numFmtId="179" fontId="3" fillId="36" borderId="0" xfId="0" applyNumberFormat="1" applyFont="1" applyFill="1" applyBorder="1" applyAlignment="1" applyProtection="1">
      <alignment horizontal="right" vertical="center"/>
      <protection hidden="1"/>
    </xf>
    <xf numFmtId="179" fontId="3" fillId="36" borderId="0" xfId="0" applyNumberFormat="1" applyFont="1" applyFill="1" applyBorder="1" applyAlignment="1" applyProtection="1">
      <alignment horizontal="left" vertical="center"/>
      <protection hidden="1"/>
    </xf>
    <xf numFmtId="0" fontId="0" fillId="36" borderId="7" xfId="0" applyFill="1" applyBorder="1" applyAlignment="1" applyProtection="1">
      <alignment horizontal="center" vertical="top" wrapText="1"/>
      <protection hidden="1"/>
    </xf>
    <xf numFmtId="0" fontId="3" fillId="36" borderId="7" xfId="0" applyFont="1" applyFill="1" applyBorder="1" applyAlignment="1" applyProtection="1">
      <alignment horizontal="center" vertical="top" wrapText="1"/>
      <protection hidden="1"/>
    </xf>
    <xf numFmtId="0" fontId="14" fillId="36" borderId="0" xfId="0" applyFont="1" applyFill="1" applyBorder="1" applyAlignment="1" applyProtection="1">
      <alignment horizontal="center" vertical="top"/>
      <protection locked="0"/>
    </xf>
    <xf numFmtId="0" fontId="0" fillId="36" borderId="0" xfId="0" applyFill="1" applyBorder="1" applyAlignment="1" applyProtection="1">
      <alignment vertical="center"/>
      <protection hidden="1"/>
    </xf>
    <xf numFmtId="0" fontId="8" fillId="36" borderId="7" xfId="0" applyFont="1" applyFill="1" applyBorder="1" applyAlignment="1" applyProtection="1">
      <alignment horizontal="center" vertical="top" wrapText="1"/>
      <protection locked="0"/>
    </xf>
    <xf numFmtId="0" fontId="110" fillId="36" borderId="0" xfId="0" applyFont="1" applyFill="1" applyBorder="1" applyAlignment="1" applyProtection="1">
      <alignment vertical="center"/>
      <protection hidden="1"/>
    </xf>
    <xf numFmtId="0" fontId="3" fillId="36" borderId="25" xfId="0" applyFont="1" applyFill="1" applyBorder="1" applyAlignment="1" applyProtection="1">
      <alignment horizontal="center" vertical="center"/>
      <protection hidden="1"/>
    </xf>
    <xf numFmtId="0" fontId="19" fillId="36" borderId="0" xfId="0" applyFont="1" applyFill="1" applyBorder="1" applyAlignment="1" applyProtection="1">
      <alignment horizontal="right" vertical="center" shrinkToFit="1"/>
      <protection hidden="1"/>
    </xf>
    <xf numFmtId="0" fontId="2" fillId="36" borderId="7" xfId="0" applyFont="1" applyFill="1" applyBorder="1" applyAlignment="1" applyProtection="1">
      <alignment horizontal="center" vertical="top" wrapText="1"/>
      <protection hidden="1"/>
    </xf>
    <xf numFmtId="0" fontId="28" fillId="41" borderId="0" xfId="0" applyFont="1" applyFill="1" applyBorder="1" applyAlignment="1" applyProtection="1">
      <alignment horizontal="center" vertical="center"/>
      <protection hidden="1"/>
    </xf>
    <xf numFmtId="0" fontId="21" fillId="38" borderId="0" xfId="77" applyFont="1" applyFill="1" applyAlignment="1" applyProtection="1">
      <alignment horizontal="center" vertical="center"/>
      <protection hidden="1"/>
    </xf>
    <xf numFmtId="0" fontId="2" fillId="36" borderId="39" xfId="0" applyFont="1" applyFill="1" applyBorder="1" applyAlignment="1" applyProtection="1">
      <alignment horizontal="center" vertical="top"/>
      <protection hidden="1"/>
    </xf>
    <xf numFmtId="0" fontId="0" fillId="36" borderId="34" xfId="0" applyFill="1" applyBorder="1" applyAlignment="1" applyProtection="1">
      <alignment horizontal="right" vertical="center" indent="1"/>
      <protection hidden="1"/>
    </xf>
    <xf numFmtId="0" fontId="0" fillId="36" borderId="45" xfId="0" applyFill="1" applyBorder="1" applyAlignment="1" applyProtection="1">
      <alignment horizontal="right" vertical="center" indent="1"/>
      <protection hidden="1"/>
    </xf>
    <xf numFmtId="0" fontId="0" fillId="36" borderId="46" xfId="0" applyFill="1" applyBorder="1" applyAlignment="1" applyProtection="1">
      <alignment horizontal="right" vertical="center" indent="1"/>
      <protection hidden="1"/>
    </xf>
    <xf numFmtId="0" fontId="0" fillId="36" borderId="25" xfId="0" applyFill="1" applyBorder="1" applyAlignment="1" applyProtection="1">
      <alignment horizontal="center" vertical="center"/>
      <protection hidden="1"/>
    </xf>
    <xf numFmtId="0" fontId="0" fillId="36" borderId="39" xfId="0" applyFill="1" applyBorder="1" applyAlignment="1" applyProtection="1">
      <alignment vertical="center"/>
      <protection hidden="1"/>
    </xf>
    <xf numFmtId="0" fontId="3" fillId="36" borderId="39" xfId="0" applyFont="1" applyFill="1" applyBorder="1" applyAlignment="1" applyProtection="1">
      <alignment horizontal="center" vertical="center"/>
      <protection hidden="1"/>
    </xf>
    <xf numFmtId="0" fontId="3" fillId="36" borderId="34" xfId="0" applyFont="1" applyFill="1" applyBorder="1" applyAlignment="1" applyProtection="1">
      <alignment horizontal="right" vertical="center" indent="1"/>
      <protection hidden="1"/>
    </xf>
    <xf numFmtId="0" fontId="3" fillId="36" borderId="45" xfId="0" applyFont="1" applyFill="1" applyBorder="1" applyAlignment="1" applyProtection="1">
      <alignment horizontal="right" vertical="center" indent="1"/>
      <protection hidden="1"/>
    </xf>
    <xf numFmtId="0" fontId="3" fillId="36" borderId="46" xfId="0" applyFont="1" applyFill="1" applyBorder="1" applyAlignment="1" applyProtection="1">
      <alignment horizontal="right" vertical="center" indent="1"/>
      <protection hidden="1"/>
    </xf>
    <xf numFmtId="0" fontId="0" fillId="36" borderId="7" xfId="0" applyFill="1" applyBorder="1" applyAlignment="1" applyProtection="1">
      <alignment horizontal="right" vertical="center" indent="1"/>
      <protection hidden="1"/>
    </xf>
    <xf numFmtId="0" fontId="0" fillId="36" borderId="20" xfId="0" applyFill="1" applyBorder="1" applyAlignment="1" applyProtection="1">
      <alignment horizontal="right" vertical="center" indent="1"/>
      <protection hidden="1"/>
    </xf>
    <xf numFmtId="0" fontId="8" fillId="36" borderId="25" xfId="0" applyFont="1" applyFill="1" applyBorder="1" applyAlignment="1" applyProtection="1">
      <alignment horizontal="center" vertical="center" shrinkToFit="1"/>
      <protection locked="0"/>
    </xf>
    <xf numFmtId="0" fontId="8" fillId="36" borderId="39" xfId="0" applyFont="1" applyFill="1" applyBorder="1" applyAlignment="1" applyProtection="1">
      <alignment horizontal="center" vertical="center" shrinkToFit="1"/>
      <protection locked="0"/>
    </xf>
    <xf numFmtId="0" fontId="14" fillId="0" borderId="20" xfId="0" applyFont="1" applyBorder="1" applyProtection="1">
      <protection locked="0"/>
    </xf>
    <xf numFmtId="0" fontId="14" fillId="36" borderId="45" xfId="0" applyFont="1" applyFill="1" applyBorder="1" applyAlignment="1" applyProtection="1">
      <alignment vertical="top"/>
      <protection locked="0"/>
    </xf>
    <xf numFmtId="0" fontId="3" fillId="36" borderId="1" xfId="0" applyFont="1" applyFill="1" applyBorder="1" applyAlignment="1" applyProtection="1">
      <alignment vertical="top"/>
    </xf>
    <xf numFmtId="0" fontId="0" fillId="36" borderId="0" xfId="0" applyFill="1" applyBorder="1" applyAlignment="1" applyProtection="1">
      <alignment horizontal="left" vertical="center" indent="1"/>
      <protection hidden="1"/>
    </xf>
    <xf numFmtId="0" fontId="14" fillId="36" borderId="34" xfId="0" applyFont="1" applyFill="1" applyBorder="1" applyAlignment="1" applyProtection="1">
      <alignment horizontal="right" vertical="center" indent="1"/>
      <protection locked="0"/>
    </xf>
    <xf numFmtId="0" fontId="14" fillId="36" borderId="45" xfId="0" applyFont="1" applyFill="1" applyBorder="1" applyAlignment="1" applyProtection="1">
      <alignment horizontal="right" vertical="center" indent="1"/>
      <protection locked="0"/>
    </xf>
    <xf numFmtId="0" fontId="14" fillId="36" borderId="46" xfId="0" applyFont="1" applyFill="1" applyBorder="1" applyAlignment="1" applyProtection="1">
      <alignment horizontal="right" vertical="center" indent="1"/>
      <protection locked="0"/>
    </xf>
    <xf numFmtId="0" fontId="0" fillId="36" borderId="34" xfId="0" applyFill="1" applyBorder="1" applyAlignment="1" applyProtection="1">
      <alignment vertical="center"/>
      <protection hidden="1"/>
    </xf>
    <xf numFmtId="0" fontId="0" fillId="36" borderId="45" xfId="0" applyFill="1" applyBorder="1" applyAlignment="1" applyProtection="1">
      <alignment vertical="center"/>
      <protection hidden="1"/>
    </xf>
    <xf numFmtId="0" fontId="0" fillId="36" borderId="46" xfId="0" applyFill="1" applyBorder="1" applyAlignment="1" applyProtection="1">
      <alignment vertical="center"/>
      <protection hidden="1"/>
    </xf>
    <xf numFmtId="0" fontId="0" fillId="36" borderId="14" xfId="0" applyFill="1" applyBorder="1" applyAlignment="1" applyProtection="1">
      <alignment horizontal="right" vertical="center" indent="1"/>
      <protection hidden="1"/>
    </xf>
    <xf numFmtId="0" fontId="0" fillId="36" borderId="84" xfId="0" applyFill="1" applyBorder="1" applyAlignment="1" applyProtection="1">
      <alignment horizontal="right" vertical="center" indent="1"/>
      <protection hidden="1"/>
    </xf>
    <xf numFmtId="0" fontId="0" fillId="36" borderId="80" xfId="0" applyFill="1" applyBorder="1" applyAlignment="1" applyProtection="1">
      <alignment horizontal="right" vertical="center" indent="1"/>
      <protection hidden="1"/>
    </xf>
    <xf numFmtId="0" fontId="14" fillId="36" borderId="34" xfId="0" applyFont="1" applyFill="1" applyBorder="1" applyAlignment="1" applyProtection="1">
      <alignment horizontal="right" vertical="top" indent="1"/>
      <protection locked="0"/>
    </xf>
    <xf numFmtId="0" fontId="14" fillId="36" borderId="45" xfId="0" applyFont="1" applyFill="1" applyBorder="1" applyAlignment="1" applyProtection="1">
      <alignment horizontal="right" vertical="top" indent="1"/>
      <protection locked="0"/>
    </xf>
    <xf numFmtId="0" fontId="14" fillId="36" borderId="46" xfId="0" applyFont="1" applyFill="1" applyBorder="1" applyAlignment="1" applyProtection="1">
      <alignment horizontal="right" vertical="top" indent="1"/>
      <protection locked="0"/>
    </xf>
    <xf numFmtId="0" fontId="56" fillId="36" borderId="0" xfId="0" applyFont="1" applyFill="1" applyBorder="1" applyAlignment="1" applyProtection="1">
      <alignment horizontal="right" vertical="center" shrinkToFit="1"/>
      <protection hidden="1"/>
    </xf>
    <xf numFmtId="0" fontId="14" fillId="36" borderId="0" xfId="0" applyFont="1" applyFill="1" applyBorder="1" applyAlignment="1" applyProtection="1">
      <alignment horizontal="left" vertical="center" shrinkToFit="1"/>
      <protection locked="0"/>
    </xf>
    <xf numFmtId="0" fontId="14" fillId="36" borderId="0" xfId="0" applyFont="1" applyFill="1" applyBorder="1" applyAlignment="1" applyProtection="1">
      <alignment vertical="top"/>
      <protection locked="0"/>
    </xf>
    <xf numFmtId="0" fontId="2" fillId="36" borderId="34" xfId="0" applyFont="1" applyFill="1" applyBorder="1" applyAlignment="1" applyProtection="1">
      <alignment horizontal="center" vertical="top"/>
      <protection hidden="1"/>
    </xf>
    <xf numFmtId="0" fontId="2" fillId="36" borderId="45" xfId="0" applyFont="1" applyFill="1" applyBorder="1" applyAlignment="1" applyProtection="1">
      <alignment horizontal="center" vertical="top"/>
      <protection hidden="1"/>
    </xf>
    <xf numFmtId="0" fontId="2" fillId="36" borderId="46" xfId="0" applyFont="1" applyFill="1" applyBorder="1" applyAlignment="1" applyProtection="1">
      <alignment horizontal="center" vertical="top"/>
      <protection hidden="1"/>
    </xf>
    <xf numFmtId="0" fontId="14" fillId="36" borderId="34" xfId="0" applyFont="1" applyFill="1" applyBorder="1" applyAlignment="1" applyProtection="1">
      <alignment horizontal="left" vertical="top" indent="1"/>
      <protection locked="0"/>
    </xf>
    <xf numFmtId="0" fontId="14" fillId="36" borderId="45" xfId="0" applyFont="1" applyFill="1" applyBorder="1" applyAlignment="1" applyProtection="1">
      <alignment horizontal="left" vertical="top" indent="1"/>
      <protection locked="0"/>
    </xf>
    <xf numFmtId="0" fontId="14" fillId="36" borderId="46" xfId="0" applyFont="1" applyFill="1" applyBorder="1" applyAlignment="1" applyProtection="1">
      <alignment horizontal="left" vertical="top" indent="1"/>
      <protection locked="0"/>
    </xf>
    <xf numFmtId="0" fontId="14" fillId="36" borderId="7" xfId="0" applyFont="1" applyFill="1" applyBorder="1" applyAlignment="1" applyProtection="1">
      <alignment horizontal="right" vertical="center" indent="1"/>
      <protection locked="0"/>
    </xf>
    <xf numFmtId="0" fontId="110" fillId="36" borderId="45" xfId="0" applyFont="1" applyFill="1" applyBorder="1" applyAlignment="1" applyProtection="1">
      <alignment horizontal="center" vertical="center"/>
      <protection hidden="1"/>
    </xf>
    <xf numFmtId="0" fontId="2" fillId="36" borderId="34" xfId="0" applyFont="1" applyFill="1" applyBorder="1" applyAlignment="1" applyProtection="1">
      <alignment horizontal="right" vertical="center" indent="1"/>
      <protection hidden="1"/>
    </xf>
    <xf numFmtId="0" fontId="2" fillId="36" borderId="45" xfId="0" applyFont="1" applyFill="1" applyBorder="1" applyAlignment="1" applyProtection="1">
      <alignment horizontal="right" vertical="center" indent="1"/>
      <protection hidden="1"/>
    </xf>
    <xf numFmtId="0" fontId="2" fillId="36" borderId="46" xfId="0" applyFont="1" applyFill="1" applyBorder="1" applyAlignment="1" applyProtection="1">
      <alignment horizontal="right" vertical="center" indent="1"/>
      <protection hidden="1"/>
    </xf>
    <xf numFmtId="0" fontId="0" fillId="36" borderId="1" xfId="0" applyFill="1" applyBorder="1" applyAlignment="1" applyProtection="1">
      <alignment horizontal="right" vertical="center" indent="1"/>
      <protection hidden="1"/>
    </xf>
    <xf numFmtId="0" fontId="7" fillId="36" borderId="0" xfId="0" applyFont="1" applyFill="1" applyBorder="1" applyAlignment="1" applyProtection="1">
      <alignment vertical="center" wrapText="1"/>
      <protection hidden="1"/>
    </xf>
    <xf numFmtId="0" fontId="30" fillId="36" borderId="0" xfId="0" applyFont="1" applyFill="1" applyBorder="1" applyAlignment="1" applyProtection="1">
      <alignment horizontal="center" vertical="top"/>
      <protection locked="0"/>
    </xf>
    <xf numFmtId="0" fontId="44" fillId="36" borderId="0" xfId="0" applyFont="1" applyFill="1" applyBorder="1" applyAlignment="1" applyProtection="1">
      <alignment horizontal="center" vertical="top" shrinkToFit="1"/>
      <protection hidden="1"/>
    </xf>
    <xf numFmtId="0" fontId="22" fillId="36" borderId="0" xfId="0" applyFont="1" applyFill="1" applyBorder="1" applyAlignment="1" applyProtection="1">
      <alignment vertical="top" shrinkToFit="1"/>
      <protection hidden="1"/>
    </xf>
    <xf numFmtId="14" fontId="7" fillId="36" borderId="0" xfId="0" applyNumberFormat="1" applyFont="1" applyFill="1" applyBorder="1" applyAlignment="1" applyProtection="1">
      <alignment horizontal="center" vertical="top"/>
      <protection hidden="1"/>
    </xf>
    <xf numFmtId="14" fontId="30" fillId="36" borderId="0" xfId="0" applyNumberFormat="1" applyFont="1" applyFill="1" applyBorder="1" applyAlignment="1" applyProtection="1">
      <alignment horizontal="left" vertical="top"/>
      <protection locked="0"/>
    </xf>
    <xf numFmtId="0" fontId="2" fillId="36" borderId="0" xfId="0" applyFont="1" applyFill="1" applyBorder="1" applyAlignment="1" applyProtection="1">
      <alignment vertical="top" shrinkToFit="1"/>
      <protection hidden="1"/>
    </xf>
    <xf numFmtId="1" fontId="3" fillId="36" borderId="34" xfId="0" applyNumberFormat="1" applyFont="1" applyFill="1" applyBorder="1" applyAlignment="1" applyProtection="1">
      <alignment horizontal="right" vertical="center" indent="1"/>
      <protection hidden="1"/>
    </xf>
    <xf numFmtId="1" fontId="3" fillId="36" borderId="45" xfId="0" applyNumberFormat="1" applyFont="1" applyFill="1" applyBorder="1" applyAlignment="1" applyProtection="1">
      <alignment horizontal="right" vertical="center" indent="1"/>
      <protection hidden="1"/>
    </xf>
    <xf numFmtId="1" fontId="3" fillId="36" borderId="46" xfId="0" applyNumberFormat="1" applyFont="1" applyFill="1" applyBorder="1" applyAlignment="1" applyProtection="1">
      <alignment horizontal="right" vertical="center" indent="1"/>
      <protection hidden="1"/>
    </xf>
    <xf numFmtId="14" fontId="17" fillId="36" borderId="0" xfId="0" applyNumberFormat="1" applyFont="1" applyFill="1" applyBorder="1" applyAlignment="1" applyProtection="1">
      <alignment horizontal="left" vertical="center" shrinkToFit="1"/>
    </xf>
    <xf numFmtId="1" fontId="17" fillId="41" borderId="0" xfId="0" applyNumberFormat="1" applyFont="1" applyFill="1" applyBorder="1" applyAlignment="1" applyProtection="1">
      <alignment horizontal="left" vertical="center"/>
    </xf>
    <xf numFmtId="0" fontId="22" fillId="36" borderId="0" xfId="0" applyFont="1" applyFill="1" applyBorder="1" applyAlignment="1" applyProtection="1">
      <alignment horizontal="left" vertical="top" shrinkToFit="1"/>
      <protection hidden="1"/>
    </xf>
    <xf numFmtId="0" fontId="22" fillId="38" borderId="0" xfId="77" applyFont="1" applyFill="1" applyBorder="1" applyAlignment="1" applyProtection="1">
      <alignment horizontal="center" vertical="center"/>
      <protection hidden="1"/>
    </xf>
    <xf numFmtId="0" fontId="0" fillId="36" borderId="34" xfId="0" applyFill="1" applyBorder="1" applyAlignment="1" applyProtection="1">
      <alignment horizontal="right" vertical="center" indent="2"/>
      <protection hidden="1"/>
    </xf>
    <xf numFmtId="0" fontId="0" fillId="36" borderId="45" xfId="0" applyFill="1" applyBorder="1" applyAlignment="1" applyProtection="1">
      <alignment horizontal="right" vertical="center" indent="2"/>
      <protection hidden="1"/>
    </xf>
    <xf numFmtId="0" fontId="0" fillId="36" borderId="46" xfId="0" applyFill="1" applyBorder="1" applyAlignment="1" applyProtection="1">
      <alignment horizontal="right" vertical="center" indent="2"/>
      <protection hidden="1"/>
    </xf>
    <xf numFmtId="0" fontId="0" fillId="36" borderId="1" xfId="0" applyFill="1" applyBorder="1" applyAlignment="1" applyProtection="1">
      <alignment vertical="center"/>
      <protection hidden="1"/>
    </xf>
    <xf numFmtId="0" fontId="0" fillId="36" borderId="20" xfId="0" applyFill="1" applyBorder="1" applyAlignment="1" applyProtection="1">
      <alignment vertical="center"/>
      <protection hidden="1"/>
    </xf>
    <xf numFmtId="0" fontId="26" fillId="36" borderId="45" xfId="0" applyFont="1" applyFill="1" applyBorder="1" applyAlignment="1" applyProtection="1">
      <alignment horizontal="center" vertical="top"/>
      <protection hidden="1"/>
    </xf>
    <xf numFmtId="0" fontId="19" fillId="36" borderId="0" xfId="0" applyFont="1" applyFill="1" applyBorder="1" applyAlignment="1" applyProtection="1">
      <alignment vertical="center" shrinkToFit="1"/>
      <protection hidden="1"/>
    </xf>
    <xf numFmtId="0" fontId="104" fillId="0" borderId="0" xfId="0" applyFont="1" applyAlignment="1">
      <alignment shrinkToFit="1"/>
    </xf>
    <xf numFmtId="0" fontId="3" fillId="41" borderId="34" xfId="0" applyFont="1" applyFill="1" applyBorder="1" applyAlignment="1" applyProtection="1">
      <alignment horizontal="right" vertical="center" indent="1"/>
      <protection hidden="1"/>
    </xf>
    <xf numFmtId="0" fontId="3" fillId="41" borderId="45" xfId="0" applyFont="1" applyFill="1" applyBorder="1" applyAlignment="1" applyProtection="1">
      <alignment horizontal="right" vertical="center" indent="1"/>
      <protection hidden="1"/>
    </xf>
    <xf numFmtId="0" fontId="3" fillId="41" borderId="46" xfId="0" applyFont="1" applyFill="1" applyBorder="1" applyAlignment="1" applyProtection="1">
      <alignment horizontal="right" vertical="center" indent="1"/>
      <protection hidden="1"/>
    </xf>
    <xf numFmtId="1" fontId="0" fillId="36" borderId="34" xfId="0" applyNumberFormat="1" applyFill="1" applyBorder="1" applyAlignment="1" applyProtection="1">
      <alignment horizontal="right" vertical="center" indent="1"/>
      <protection hidden="1"/>
    </xf>
    <xf numFmtId="1" fontId="0" fillId="36" borderId="45" xfId="0" applyNumberFormat="1" applyFill="1" applyBorder="1" applyAlignment="1" applyProtection="1">
      <alignment horizontal="right" vertical="center" indent="1"/>
      <protection hidden="1"/>
    </xf>
    <xf numFmtId="1" fontId="0" fillId="36" borderId="46" xfId="0" applyNumberFormat="1" applyFill="1" applyBorder="1" applyAlignment="1" applyProtection="1">
      <alignment horizontal="right" vertical="center" indent="1"/>
      <protection hidden="1"/>
    </xf>
    <xf numFmtId="0" fontId="13" fillId="38" borderId="20" xfId="77" applyFont="1" applyFill="1" applyBorder="1" applyAlignment="1" applyProtection="1">
      <alignment horizontal="center" vertical="center" wrapText="1"/>
      <protection hidden="1"/>
    </xf>
    <xf numFmtId="0" fontId="217" fillId="38" borderId="20" xfId="92" applyFont="1" applyFill="1" applyBorder="1" applyAlignment="1">
      <alignment horizontal="center" vertical="center"/>
    </xf>
    <xf numFmtId="0" fontId="120" fillId="0" borderId="34" xfId="92" applyFont="1" applyBorder="1" applyAlignment="1">
      <alignment horizontal="center" vertical="center"/>
    </xf>
    <xf numFmtId="0" fontId="120" fillId="0" borderId="45" xfId="92" applyFont="1" applyBorder="1" applyAlignment="1">
      <alignment horizontal="center" vertical="center"/>
    </xf>
    <xf numFmtId="0" fontId="120" fillId="0" borderId="46" xfId="92" applyFont="1" applyBorder="1" applyAlignment="1">
      <alignment horizontal="center" vertical="center"/>
    </xf>
    <xf numFmtId="0" fontId="121" fillId="0" borderId="80" xfId="92" applyFont="1" applyBorder="1" applyAlignment="1">
      <alignment horizontal="center" vertical="center" wrapText="1"/>
    </xf>
    <xf numFmtId="0" fontId="121" fillId="0" borderId="1" xfId="92" applyFont="1" applyBorder="1" applyAlignment="1">
      <alignment horizontal="center" vertical="center" wrapText="1"/>
    </xf>
    <xf numFmtId="0" fontId="121" fillId="0" borderId="14" xfId="92" applyFont="1" applyBorder="1" applyAlignment="1">
      <alignment horizontal="center" vertical="center" wrapText="1"/>
    </xf>
    <xf numFmtId="0" fontId="121" fillId="0" borderId="47" xfId="92" applyFont="1" applyBorder="1" applyAlignment="1">
      <alignment horizontal="center" vertical="center" wrapText="1"/>
    </xf>
    <xf numFmtId="0" fontId="121" fillId="0" borderId="0" xfId="92" applyFont="1" applyBorder="1" applyAlignment="1">
      <alignment horizontal="center" vertical="center" wrapText="1"/>
    </xf>
    <xf numFmtId="0" fontId="121" fillId="0" borderId="15" xfId="92" applyFont="1" applyBorder="1" applyAlignment="1">
      <alignment horizontal="center" vertical="center" wrapText="1"/>
    </xf>
    <xf numFmtId="0" fontId="121" fillId="0" borderId="48" xfId="92" applyFont="1" applyBorder="1" applyAlignment="1">
      <alignment horizontal="center" vertical="center" wrapText="1"/>
    </xf>
    <xf numFmtId="0" fontId="121" fillId="0" borderId="20" xfId="92" applyFont="1" applyBorder="1" applyAlignment="1">
      <alignment horizontal="center" vertical="center" wrapText="1"/>
    </xf>
    <xf numFmtId="0" fontId="121" fillId="0" borderId="30" xfId="92" applyFont="1" applyBorder="1" applyAlignment="1">
      <alignment horizontal="center" vertical="center" wrapText="1"/>
    </xf>
    <xf numFmtId="0" fontId="118" fillId="0" borderId="84" xfId="92" applyBorder="1" applyAlignment="1">
      <alignment horizontal="center" vertical="center"/>
    </xf>
    <xf numFmtId="0" fontId="118" fillId="0" borderId="86" xfId="92" applyBorder="1" applyAlignment="1">
      <alignment horizontal="center" vertical="center"/>
    </xf>
    <xf numFmtId="0" fontId="118" fillId="0" borderId="84" xfId="92" applyBorder="1" applyAlignment="1">
      <alignment horizontal="center" wrapText="1"/>
    </xf>
    <xf numFmtId="0" fontId="118" fillId="0" borderId="86" xfId="92" applyBorder="1" applyAlignment="1">
      <alignment horizontal="center" wrapText="1"/>
    </xf>
    <xf numFmtId="0" fontId="118" fillId="0" borderId="34" xfId="92" applyBorder="1" applyAlignment="1">
      <alignment horizontal="center" vertical="center"/>
    </xf>
    <xf numFmtId="0" fontId="118" fillId="0" borderId="45" xfId="92" applyBorder="1" applyAlignment="1">
      <alignment horizontal="center" vertical="center"/>
    </xf>
    <xf numFmtId="0" fontId="118" fillId="0" borderId="46" xfId="92" applyBorder="1" applyAlignment="1">
      <alignment horizontal="center" vertical="center"/>
    </xf>
    <xf numFmtId="0" fontId="122" fillId="0" borderId="45" xfId="92" applyFont="1" applyBorder="1" applyAlignment="1">
      <alignment horizontal="center" vertical="center" wrapText="1"/>
    </xf>
    <xf numFmtId="0" fontId="122" fillId="0" borderId="46" xfId="92" applyFont="1" applyBorder="1" applyAlignment="1">
      <alignment horizontal="center" vertical="center" wrapText="1"/>
    </xf>
    <xf numFmtId="0" fontId="123" fillId="0" borderId="34" xfId="92" applyFont="1" applyBorder="1" applyAlignment="1">
      <alignment horizontal="center" vertical="center" wrapText="1"/>
    </xf>
    <xf numFmtId="0" fontId="123" fillId="0" borderId="45" xfId="92" applyFont="1" applyBorder="1" applyAlignment="1">
      <alignment horizontal="center" vertical="center" wrapText="1"/>
    </xf>
    <xf numFmtId="0" fontId="122" fillId="0" borderId="34" xfId="92" applyFont="1" applyBorder="1" applyAlignment="1">
      <alignment horizontal="center" vertical="center" wrapText="1"/>
    </xf>
    <xf numFmtId="0" fontId="130" fillId="41" borderId="0" xfId="96" applyFont="1" applyFill="1" applyBorder="1" applyAlignment="1" applyProtection="1">
      <alignment horizontal="center" vertical="center" wrapText="1"/>
      <protection hidden="1"/>
    </xf>
    <xf numFmtId="0" fontId="137" fillId="0" borderId="90" xfId="96" applyFont="1" applyBorder="1" applyAlignment="1" applyProtection="1">
      <alignment horizontal="center" vertical="center"/>
      <protection hidden="1"/>
    </xf>
    <xf numFmtId="0" fontId="138" fillId="0" borderId="92" xfId="96" applyFont="1" applyBorder="1" applyAlignment="1" applyProtection="1">
      <alignment vertical="center"/>
      <protection hidden="1"/>
    </xf>
    <xf numFmtId="0" fontId="137" fillId="0" borderId="91" xfId="96" applyFont="1" applyBorder="1" applyAlignment="1" applyProtection="1">
      <alignment horizontal="center" vertical="center"/>
      <protection hidden="1"/>
    </xf>
    <xf numFmtId="0" fontId="138" fillId="0" borderId="93" xfId="96" applyFont="1" applyBorder="1" applyAlignment="1" applyProtection="1">
      <alignment vertical="center"/>
      <protection hidden="1"/>
    </xf>
    <xf numFmtId="0" fontId="138" fillId="0" borderId="90" xfId="96" applyFont="1" applyBorder="1" applyAlignment="1" applyProtection="1">
      <alignment vertical="center"/>
      <protection hidden="1"/>
    </xf>
    <xf numFmtId="0" fontId="138" fillId="0" borderId="91" xfId="96" applyFont="1" applyBorder="1" applyAlignment="1" applyProtection="1">
      <alignment vertical="center"/>
      <protection hidden="1"/>
    </xf>
    <xf numFmtId="0" fontId="137" fillId="0" borderId="90" xfId="96" applyFont="1" applyBorder="1" applyAlignment="1" applyProtection="1">
      <alignment horizontal="center" vertical="center" wrapText="1"/>
      <protection hidden="1"/>
    </xf>
    <xf numFmtId="0" fontId="139" fillId="0" borderId="92" xfId="96" applyFont="1" applyBorder="1" applyAlignment="1" applyProtection="1">
      <alignment horizontal="center" vertical="center" wrapText="1"/>
      <protection hidden="1"/>
    </xf>
    <xf numFmtId="0" fontId="139" fillId="0" borderId="91" xfId="96" applyFont="1" applyBorder="1" applyAlignment="1" applyProtection="1">
      <alignment horizontal="center" vertical="center" wrapText="1"/>
      <protection hidden="1"/>
    </xf>
    <xf numFmtId="0" fontId="139" fillId="0" borderId="93" xfId="96" applyFont="1" applyBorder="1" applyAlignment="1" applyProtection="1">
      <alignment horizontal="center" vertical="center" wrapText="1"/>
      <protection hidden="1"/>
    </xf>
    <xf numFmtId="0" fontId="137" fillId="0" borderId="96" xfId="96" applyFont="1" applyBorder="1" applyAlignment="1" applyProtection="1">
      <alignment horizontal="center" vertical="center"/>
      <protection hidden="1"/>
    </xf>
    <xf numFmtId="0" fontId="137" fillId="0" borderId="97" xfId="96" applyFont="1" applyBorder="1" applyAlignment="1" applyProtection="1">
      <alignment horizontal="center" vertical="center"/>
      <protection hidden="1"/>
    </xf>
    <xf numFmtId="0" fontId="82" fillId="0" borderId="0" xfId="96" applyFont="1" applyBorder="1" applyAlignment="1" applyProtection="1">
      <alignment vertical="center"/>
      <protection hidden="1"/>
    </xf>
    <xf numFmtId="0" fontId="144" fillId="0" borderId="0" xfId="96" applyFont="1" applyBorder="1" applyAlignment="1" applyProtection="1">
      <alignment vertical="center"/>
      <protection hidden="1"/>
    </xf>
    <xf numFmtId="0" fontId="1" fillId="0" borderId="0" xfId="96" applyBorder="1" applyAlignment="1" applyProtection="1">
      <protection hidden="1"/>
    </xf>
    <xf numFmtId="0" fontId="137" fillId="0" borderId="94" xfId="96" applyFont="1" applyBorder="1" applyAlignment="1" applyProtection="1">
      <alignment horizontal="center" vertical="center" wrapText="1"/>
      <protection hidden="1"/>
    </xf>
    <xf numFmtId="0" fontId="138" fillId="0" borderId="95" xfId="96" applyFont="1" applyBorder="1" applyAlignment="1" applyProtection="1">
      <alignment vertical="center" wrapText="1"/>
      <protection hidden="1"/>
    </xf>
    <xf numFmtId="0" fontId="137" fillId="0" borderId="92" xfId="96" applyFont="1" applyBorder="1" applyAlignment="1" applyProtection="1">
      <alignment horizontal="center" vertical="center"/>
      <protection hidden="1"/>
    </xf>
    <xf numFmtId="0" fontId="137" fillId="0" borderId="93" xfId="96" applyFont="1" applyBorder="1" applyAlignment="1" applyProtection="1">
      <alignment horizontal="center" vertical="center"/>
      <protection hidden="1"/>
    </xf>
    <xf numFmtId="0" fontId="137" fillId="0" borderId="91" xfId="96" applyFont="1" applyBorder="1" applyAlignment="1" applyProtection="1">
      <alignment horizontal="center" vertical="center" wrapText="1"/>
      <protection hidden="1"/>
    </xf>
    <xf numFmtId="0" fontId="137" fillId="0" borderId="90" xfId="96" applyFont="1" applyBorder="1" applyAlignment="1" applyProtection="1">
      <alignment vertical="center"/>
      <protection hidden="1"/>
    </xf>
    <xf numFmtId="0" fontId="139" fillId="0" borderId="90" xfId="96" applyFont="1" applyBorder="1" applyAlignment="1" applyProtection="1">
      <alignment vertical="center"/>
      <protection hidden="1"/>
    </xf>
    <xf numFmtId="0" fontId="139" fillId="0" borderId="91" xfId="96" applyFont="1" applyBorder="1" applyAlignment="1" applyProtection="1">
      <alignment vertical="center"/>
      <protection hidden="1"/>
    </xf>
    <xf numFmtId="0" fontId="139" fillId="0" borderId="90" xfId="96" applyFont="1" applyBorder="1" applyAlignment="1" applyProtection="1">
      <alignment horizontal="center" vertical="center"/>
      <protection hidden="1"/>
    </xf>
    <xf numFmtId="0" fontId="139" fillId="0" borderId="91" xfId="96" applyFont="1" applyBorder="1" applyAlignment="1" applyProtection="1">
      <alignment horizontal="center" vertical="center"/>
      <protection hidden="1"/>
    </xf>
    <xf numFmtId="0" fontId="139" fillId="0" borderId="90" xfId="96" applyFont="1" applyBorder="1" applyAlignment="1" applyProtection="1">
      <alignment horizontal="center" vertical="center" wrapText="1"/>
      <protection hidden="1"/>
    </xf>
    <xf numFmtId="0" fontId="149" fillId="0" borderId="90" xfId="96" applyFont="1" applyBorder="1" applyAlignment="1" applyProtection="1">
      <alignment horizontal="center"/>
      <protection locked="0"/>
    </xf>
    <xf numFmtId="0" fontId="152" fillId="0" borderId="91" xfId="96" applyFont="1" applyBorder="1" applyAlignment="1" applyProtection="1">
      <protection locked="0"/>
    </xf>
    <xf numFmtId="0" fontId="137" fillId="0" borderId="71" xfId="96" applyFont="1" applyBorder="1" applyAlignment="1" applyProtection="1">
      <alignment horizontal="center" vertical="center"/>
      <protection hidden="1"/>
    </xf>
    <xf numFmtId="0" fontId="137" fillId="0" borderId="72" xfId="96" applyFont="1" applyBorder="1" applyAlignment="1" applyProtection="1">
      <alignment horizontal="center" vertical="center"/>
      <protection hidden="1"/>
    </xf>
    <xf numFmtId="0" fontId="127" fillId="0" borderId="74" xfId="96" applyFont="1" applyBorder="1" applyAlignment="1" applyProtection="1">
      <protection hidden="1"/>
    </xf>
    <xf numFmtId="0" fontId="1" fillId="0" borderId="75" xfId="96" applyBorder="1" applyAlignment="1" applyProtection="1">
      <protection hidden="1"/>
    </xf>
    <xf numFmtId="0" fontId="1" fillId="0" borderId="82" xfId="96" applyBorder="1" applyAlignment="1" applyProtection="1">
      <protection hidden="1"/>
    </xf>
    <xf numFmtId="0" fontId="1" fillId="0" borderId="73" xfId="96" applyBorder="1" applyAlignment="1" applyProtection="1">
      <protection hidden="1"/>
    </xf>
    <xf numFmtId="0" fontId="150" fillId="0" borderId="90" xfId="96" applyFont="1" applyBorder="1" applyAlignment="1" applyProtection="1">
      <alignment horizontal="center" vertical="center"/>
      <protection locked="0"/>
    </xf>
    <xf numFmtId="0" fontId="153" fillId="0" borderId="91" xfId="96" applyFont="1" applyBorder="1" applyAlignment="1" applyProtection="1">
      <alignment horizontal="center" vertical="center"/>
      <protection locked="0"/>
    </xf>
    <xf numFmtId="0" fontId="150" fillId="0" borderId="96" xfId="96" applyFont="1" applyBorder="1" applyAlignment="1" applyProtection="1">
      <alignment horizontal="center" vertical="center"/>
      <protection locked="0"/>
    </xf>
    <xf numFmtId="0" fontId="153" fillId="0" borderId="97" xfId="96" applyFont="1" applyBorder="1" applyAlignment="1" applyProtection="1">
      <alignment horizontal="center" vertical="center"/>
      <protection locked="0"/>
    </xf>
    <xf numFmtId="0" fontId="149" fillId="0" borderId="92" xfId="96" applyFont="1" applyBorder="1" applyAlignment="1" applyProtection="1">
      <alignment horizontal="center"/>
      <protection locked="0"/>
    </xf>
    <xf numFmtId="0" fontId="152" fillId="0" borderId="93" xfId="96" applyFont="1" applyBorder="1" applyAlignment="1" applyProtection="1">
      <protection locked="0"/>
    </xf>
    <xf numFmtId="0" fontId="144" fillId="0" borderId="0" xfId="96" applyFont="1" applyBorder="1" applyAlignment="1" applyProtection="1">
      <alignment horizontal="center" vertical="center" wrapText="1"/>
      <protection hidden="1"/>
    </xf>
    <xf numFmtId="0" fontId="144" fillId="0" borderId="66" xfId="96" applyFont="1" applyBorder="1" applyAlignment="1" applyProtection="1">
      <alignment horizontal="center" vertical="center" wrapText="1"/>
      <protection hidden="1"/>
    </xf>
    <xf numFmtId="0" fontId="137" fillId="0" borderId="71" xfId="96" applyFont="1" applyBorder="1" applyAlignment="1" applyProtection="1">
      <alignment horizontal="center" vertical="center" wrapText="1"/>
      <protection hidden="1"/>
    </xf>
    <xf numFmtId="0" fontId="137" fillId="0" borderId="72" xfId="96" applyFont="1" applyBorder="1" applyAlignment="1" applyProtection="1">
      <alignment horizontal="center" vertical="center" wrapText="1"/>
      <protection hidden="1"/>
    </xf>
    <xf numFmtId="0" fontId="176" fillId="0" borderId="74" xfId="96" applyFont="1" applyBorder="1" applyAlignment="1" applyProtection="1">
      <alignment horizontal="center" vertical="center" wrapText="1"/>
      <protection hidden="1"/>
    </xf>
    <xf numFmtId="0" fontId="176" fillId="0" borderId="67" xfId="96" applyFont="1" applyBorder="1" applyAlignment="1" applyProtection="1">
      <alignment horizontal="center" vertical="center" wrapText="1"/>
      <protection hidden="1"/>
    </xf>
    <xf numFmtId="0" fontId="176" fillId="0" borderId="75" xfId="96" applyFont="1" applyBorder="1" applyAlignment="1" applyProtection="1">
      <alignment horizontal="center" vertical="center" wrapText="1"/>
      <protection hidden="1"/>
    </xf>
    <xf numFmtId="0" fontId="176" fillId="0" borderId="65" xfId="96" applyFont="1" applyBorder="1" applyAlignment="1" applyProtection="1">
      <alignment horizontal="center" vertical="center" wrapText="1"/>
      <protection hidden="1"/>
    </xf>
    <xf numFmtId="0" fontId="176" fillId="0" borderId="0" xfId="96" applyFont="1" applyBorder="1" applyAlignment="1" applyProtection="1">
      <alignment horizontal="center" vertical="center" wrapText="1"/>
      <protection hidden="1"/>
    </xf>
    <xf numFmtId="0" fontId="176" fillId="0" borderId="66" xfId="96" applyFont="1" applyBorder="1" applyAlignment="1" applyProtection="1">
      <alignment horizontal="center" vertical="center" wrapText="1"/>
      <protection hidden="1"/>
    </xf>
    <xf numFmtId="0" fontId="176" fillId="0" borderId="82" xfId="96" applyFont="1" applyBorder="1" applyAlignment="1" applyProtection="1">
      <alignment horizontal="center" vertical="center" wrapText="1"/>
      <protection hidden="1"/>
    </xf>
    <xf numFmtId="0" fontId="176" fillId="0" borderId="57" xfId="96" applyFont="1" applyBorder="1" applyAlignment="1" applyProtection="1">
      <alignment horizontal="center" vertical="center" wrapText="1"/>
      <protection hidden="1"/>
    </xf>
    <xf numFmtId="0" fontId="176" fillId="0" borderId="73" xfId="96" applyFont="1" applyBorder="1" applyAlignment="1" applyProtection="1">
      <alignment horizontal="center" vertical="center" wrapText="1"/>
      <protection hidden="1"/>
    </xf>
    <xf numFmtId="0" fontId="107" fillId="38" borderId="0" xfId="96" applyFont="1" applyFill="1" applyAlignment="1" applyProtection="1">
      <alignment horizontal="center"/>
      <protection hidden="1"/>
    </xf>
    <xf numFmtId="0" fontId="107" fillId="38" borderId="0" xfId="96" applyFont="1" applyFill="1" applyAlignment="1" applyProtection="1">
      <alignment horizontal="center" wrapText="1"/>
      <protection hidden="1"/>
    </xf>
    <xf numFmtId="0" fontId="107" fillId="38" borderId="0" xfId="96" applyFont="1" applyFill="1" applyAlignment="1" applyProtection="1">
      <alignment horizontal="center" vertical="center" wrapText="1"/>
      <protection hidden="1"/>
    </xf>
    <xf numFmtId="0" fontId="168" fillId="38" borderId="0" xfId="96" applyFont="1" applyFill="1" applyAlignment="1" applyProtection="1">
      <alignment horizontal="center"/>
      <protection hidden="1"/>
    </xf>
    <xf numFmtId="0" fontId="177" fillId="0" borderId="106" xfId="96" applyFont="1" applyBorder="1" applyAlignment="1" applyProtection="1">
      <alignment horizontal="center" vertical="center"/>
      <protection hidden="1"/>
    </xf>
    <xf numFmtId="0" fontId="177" fillId="0" borderId="78" xfId="96" applyFont="1" applyBorder="1" applyAlignment="1" applyProtection="1">
      <alignment horizontal="center" vertical="center"/>
      <protection hidden="1"/>
    </xf>
    <xf numFmtId="0" fontId="177" fillId="0" borderId="107" xfId="96" applyFont="1" applyBorder="1" applyAlignment="1" applyProtection="1">
      <alignment horizontal="center" vertical="center"/>
      <protection hidden="1"/>
    </xf>
    <xf numFmtId="0" fontId="177" fillId="0" borderId="108" xfId="96" applyFont="1" applyBorder="1" applyAlignment="1" applyProtection="1">
      <alignment horizontal="center" vertical="center"/>
      <protection hidden="1"/>
    </xf>
    <xf numFmtId="0" fontId="177" fillId="0" borderId="0" xfId="96" applyFont="1" applyBorder="1" applyAlignment="1" applyProtection="1">
      <alignment horizontal="center" vertical="center"/>
      <protection hidden="1"/>
    </xf>
    <xf numFmtId="0" fontId="177" fillId="0" borderId="109" xfId="96" applyFont="1" applyBorder="1" applyAlignment="1" applyProtection="1">
      <alignment horizontal="center" vertical="center"/>
      <protection hidden="1"/>
    </xf>
    <xf numFmtId="0" fontId="177" fillId="0" borderId="110" xfId="96" applyFont="1" applyBorder="1" applyAlignment="1" applyProtection="1">
      <alignment horizontal="center" vertical="center"/>
      <protection hidden="1"/>
    </xf>
    <xf numFmtId="0" fontId="177" fillId="0" borderId="77" xfId="96" applyFont="1" applyBorder="1" applyAlignment="1" applyProtection="1">
      <alignment horizontal="center" vertical="center"/>
      <protection hidden="1"/>
    </xf>
    <xf numFmtId="0" fontId="177" fillId="0" borderId="111" xfId="96" applyFont="1" applyBorder="1" applyAlignment="1" applyProtection="1">
      <alignment horizontal="center" vertical="center"/>
      <protection hidden="1"/>
    </xf>
    <xf numFmtId="0" fontId="107" fillId="38" borderId="0" xfId="96" applyFont="1" applyFill="1" applyAlignment="1" applyProtection="1">
      <alignment horizontal="center" vertical="center"/>
      <protection hidden="1"/>
    </xf>
    <xf numFmtId="0" fontId="145" fillId="0" borderId="0" xfId="96" applyFont="1" applyBorder="1" applyAlignment="1" applyProtection="1">
      <alignment horizontal="center" vertical="center" wrapText="1"/>
      <protection hidden="1"/>
    </xf>
    <xf numFmtId="0" fontId="175" fillId="0" borderId="66" xfId="96" applyFont="1" applyBorder="1" applyAlignment="1" applyProtection="1">
      <alignment horizontal="center" vertical="center" wrapText="1"/>
      <protection hidden="1"/>
    </xf>
    <xf numFmtId="0" fontId="107" fillId="0" borderId="0" xfId="96" applyFont="1" applyFill="1" applyAlignment="1" applyProtection="1">
      <alignment horizontal="left" vertical="center"/>
      <protection hidden="1"/>
    </xf>
    <xf numFmtId="0" fontId="137" fillId="0" borderId="105" xfId="96" applyFont="1" applyBorder="1" applyAlignment="1" applyProtection="1">
      <alignment horizontal="center" vertical="center"/>
      <protection hidden="1"/>
    </xf>
    <xf numFmtId="0" fontId="140" fillId="0" borderId="0" xfId="96" applyFont="1" applyBorder="1" applyAlignment="1" applyProtection="1">
      <alignment horizontal="center"/>
      <protection hidden="1"/>
    </xf>
    <xf numFmtId="0" fontId="138" fillId="0" borderId="90" xfId="96" applyFont="1" applyBorder="1" applyAlignment="1" applyProtection="1">
      <alignment horizontal="center" vertical="center"/>
      <protection hidden="1"/>
    </xf>
    <xf numFmtId="0" fontId="138" fillId="0" borderId="97" xfId="96" applyFont="1" applyBorder="1" applyAlignment="1" applyProtection="1">
      <alignment horizontal="center" vertical="center"/>
      <protection hidden="1"/>
    </xf>
    <xf numFmtId="0" fontId="138" fillId="0" borderId="91" xfId="96" applyFont="1" applyBorder="1" applyAlignment="1" applyProtection="1">
      <alignment horizontal="center" vertical="center"/>
      <protection hidden="1"/>
    </xf>
    <xf numFmtId="0" fontId="137" fillId="0" borderId="96" xfId="96" applyFont="1" applyBorder="1" applyAlignment="1" applyProtection="1">
      <alignment horizontal="center" vertical="center" wrapText="1"/>
      <protection hidden="1"/>
    </xf>
    <xf numFmtId="0" fontId="139" fillId="0" borderId="97" xfId="96" applyFont="1" applyBorder="1" applyAlignment="1" applyProtection="1">
      <alignment horizontal="center" vertical="center" wrapText="1"/>
      <protection hidden="1"/>
    </xf>
    <xf numFmtId="0" fontId="137" fillId="0" borderId="97" xfId="96" applyFont="1" applyBorder="1" applyAlignment="1" applyProtection="1">
      <alignment horizontal="center" vertical="center" wrapText="1"/>
      <protection hidden="1"/>
    </xf>
    <xf numFmtId="0" fontId="149" fillId="0" borderId="96" xfId="96" applyFont="1" applyBorder="1" applyAlignment="1" applyProtection="1">
      <alignment horizontal="center"/>
      <protection locked="0"/>
    </xf>
    <xf numFmtId="0" fontId="152" fillId="0" borderId="97" xfId="96" applyFont="1" applyBorder="1" applyAlignment="1" applyProtection="1">
      <protection locked="0"/>
    </xf>
    <xf numFmtId="0" fontId="144" fillId="0" borderId="0" xfId="96" applyFont="1" applyAlignment="1" applyProtection="1">
      <alignment vertical="center"/>
      <protection hidden="1"/>
    </xf>
    <xf numFmtId="0" fontId="137" fillId="0" borderId="90" xfId="96" applyFont="1" applyBorder="1" applyAlignment="1" applyProtection="1">
      <alignment vertical="center" wrapText="1"/>
      <protection hidden="1"/>
    </xf>
    <xf numFmtId="0" fontId="137" fillId="0" borderId="91" xfId="96" applyFont="1" applyBorder="1" applyAlignment="1" applyProtection="1">
      <alignment vertical="center" wrapText="1"/>
      <protection hidden="1"/>
    </xf>
    <xf numFmtId="0" fontId="138" fillId="0" borderId="92" xfId="96" applyFont="1" applyBorder="1" applyAlignment="1" applyProtection="1">
      <alignment horizontal="center" vertical="center"/>
      <protection hidden="1"/>
    </xf>
    <xf numFmtId="0" fontId="138" fillId="0" borderId="93" xfId="96" applyFont="1" applyBorder="1" applyAlignment="1" applyProtection="1">
      <alignment horizontal="center" vertical="center"/>
      <protection hidden="1"/>
    </xf>
    <xf numFmtId="0" fontId="137" fillId="0" borderId="94" xfId="96" applyFont="1" applyBorder="1" applyAlignment="1" applyProtection="1">
      <alignment horizontal="center" vertical="center"/>
      <protection hidden="1"/>
    </xf>
    <xf numFmtId="0" fontId="138" fillId="0" borderId="95" xfId="96" applyFont="1" applyBorder="1" applyAlignment="1" applyProtection="1">
      <alignment horizontal="center" vertical="center"/>
      <protection hidden="1"/>
    </xf>
    <xf numFmtId="0" fontId="139" fillId="0" borderId="90" xfId="96" applyFont="1" applyBorder="1" applyAlignment="1" applyProtection="1">
      <alignment vertical="center" wrapText="1"/>
      <protection hidden="1"/>
    </xf>
    <xf numFmtId="0" fontId="139" fillId="0" borderId="91" xfId="96" applyFont="1" applyBorder="1" applyAlignment="1" applyProtection="1">
      <alignment vertical="center" wrapText="1"/>
      <protection hidden="1"/>
    </xf>
    <xf numFmtId="0" fontId="137" fillId="0" borderId="99" xfId="96" applyFont="1" applyBorder="1" applyAlignment="1" applyProtection="1">
      <alignment horizontal="center" vertical="center" wrapText="1"/>
      <protection hidden="1"/>
    </xf>
    <xf numFmtId="0" fontId="137" fillId="0" borderId="100" xfId="96" applyFont="1" applyBorder="1" applyAlignment="1" applyProtection="1">
      <alignment horizontal="center" vertical="center" wrapText="1"/>
      <protection hidden="1"/>
    </xf>
    <xf numFmtId="0" fontId="137" fillId="0" borderId="101" xfId="96" applyFont="1" applyBorder="1" applyAlignment="1" applyProtection="1">
      <alignment horizontal="center" vertical="center" wrapText="1"/>
      <protection hidden="1"/>
    </xf>
    <xf numFmtId="0" fontId="137" fillId="0" borderId="102" xfId="96" applyFont="1" applyBorder="1" applyAlignment="1" applyProtection="1">
      <alignment horizontal="center" vertical="center" wrapText="1"/>
      <protection hidden="1"/>
    </xf>
    <xf numFmtId="0" fontId="137" fillId="0" borderId="103" xfId="96" applyFont="1" applyBorder="1" applyAlignment="1" applyProtection="1">
      <alignment horizontal="center" vertical="center" wrapText="1"/>
      <protection hidden="1"/>
    </xf>
    <xf numFmtId="0" fontId="137" fillId="0" borderId="104" xfId="96" applyFont="1" applyBorder="1" applyAlignment="1" applyProtection="1">
      <alignment horizontal="center" vertical="center" wrapText="1"/>
      <protection hidden="1"/>
    </xf>
    <xf numFmtId="0" fontId="138" fillId="0" borderId="90" xfId="96" applyFont="1" applyBorder="1" applyAlignment="1" applyProtection="1">
      <alignment vertical="center" wrapText="1"/>
      <protection hidden="1"/>
    </xf>
    <xf numFmtId="0" fontId="138" fillId="0" borderId="97" xfId="96" applyFont="1" applyBorder="1" applyAlignment="1" applyProtection="1">
      <alignment vertical="center" wrapText="1"/>
      <protection hidden="1"/>
    </xf>
    <xf numFmtId="0" fontId="138" fillId="0" borderId="91" xfId="96" applyFont="1" applyBorder="1" applyAlignment="1" applyProtection="1">
      <alignment vertical="center" wrapText="1"/>
      <protection hidden="1"/>
    </xf>
    <xf numFmtId="0" fontId="127" fillId="0" borderId="0" xfId="96" applyFont="1" applyBorder="1" applyAlignment="1" applyProtection="1">
      <alignment horizontal="center" vertical="center"/>
      <protection hidden="1"/>
    </xf>
    <xf numFmtId="0" fontId="150" fillId="0" borderId="92" xfId="96" applyFont="1" applyBorder="1" applyAlignment="1" applyProtection="1">
      <alignment horizontal="center" vertical="center"/>
      <protection locked="0"/>
    </xf>
    <xf numFmtId="0" fontId="153" fillId="0" borderId="93" xfId="96" applyFont="1" applyBorder="1" applyAlignment="1" applyProtection="1">
      <alignment horizontal="center" vertical="center"/>
      <protection locked="0"/>
    </xf>
    <xf numFmtId="0" fontId="161" fillId="0" borderId="74" xfId="96" applyFont="1" applyBorder="1" applyAlignment="1" applyProtection="1">
      <alignment horizontal="center" vertical="center" wrapText="1"/>
      <protection locked="0"/>
    </xf>
    <xf numFmtId="0" fontId="162" fillId="0" borderId="75" xfId="96" applyFont="1" applyBorder="1" applyAlignment="1" applyProtection="1">
      <alignment vertical="center"/>
      <protection locked="0"/>
    </xf>
    <xf numFmtId="0" fontId="162" fillId="0" borderId="82" xfId="96" applyFont="1" applyBorder="1" applyAlignment="1" applyProtection="1">
      <alignment vertical="center"/>
      <protection locked="0"/>
    </xf>
    <xf numFmtId="0" fontId="162" fillId="0" borderId="73" xfId="96" applyFont="1" applyBorder="1" applyAlignment="1" applyProtection="1">
      <alignment vertical="center"/>
      <protection locked="0"/>
    </xf>
    <xf numFmtId="0" fontId="137" fillId="0" borderId="98" xfId="96" applyFont="1" applyBorder="1" applyAlignment="1" applyProtection="1">
      <alignment horizontal="center" vertical="center"/>
      <protection hidden="1"/>
    </xf>
    <xf numFmtId="0" fontId="138" fillId="0" borderId="98" xfId="96" applyFont="1" applyBorder="1" applyAlignment="1" applyProtection="1">
      <alignment vertical="center"/>
      <protection hidden="1"/>
    </xf>
    <xf numFmtId="0" fontId="138" fillId="0" borderId="81" xfId="96" applyFont="1" applyBorder="1" applyAlignment="1" applyProtection="1">
      <alignment vertical="center"/>
      <protection hidden="1"/>
    </xf>
    <xf numFmtId="0" fontId="169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protection hidden="1"/>
    </xf>
    <xf numFmtId="0" fontId="163" fillId="0" borderId="74" xfId="96" applyFont="1" applyBorder="1" applyAlignment="1" applyProtection="1">
      <alignment horizontal="center" vertical="center" wrapText="1"/>
      <protection locked="0"/>
    </xf>
    <xf numFmtId="0" fontId="164" fillId="0" borderId="75" xfId="96" applyFont="1" applyBorder="1" applyAlignment="1" applyProtection="1">
      <alignment vertical="center"/>
      <protection locked="0"/>
    </xf>
    <xf numFmtId="0" fontId="164" fillId="0" borderId="82" xfId="96" applyFont="1" applyBorder="1" applyAlignment="1" applyProtection="1">
      <alignment vertical="center"/>
      <protection locked="0"/>
    </xf>
    <xf numFmtId="0" fontId="164" fillId="0" borderId="73" xfId="96" applyFont="1" applyBorder="1" applyAlignment="1" applyProtection="1">
      <alignment vertical="center"/>
      <protection locked="0"/>
    </xf>
    <xf numFmtId="0" fontId="161" fillId="0" borderId="74" xfId="96" applyFont="1" applyBorder="1" applyAlignment="1" applyProtection="1">
      <alignment horizontal="center" vertical="center"/>
      <protection locked="0"/>
    </xf>
    <xf numFmtId="0" fontId="137" fillId="0" borderId="74" xfId="96" applyFont="1" applyBorder="1" applyAlignment="1" applyProtection="1">
      <alignment horizontal="center" vertical="center"/>
      <protection hidden="1"/>
    </xf>
    <xf numFmtId="0" fontId="137" fillId="0" borderId="75" xfId="96" applyFont="1" applyBorder="1" applyAlignment="1" applyProtection="1">
      <alignment horizontal="center" vertical="center"/>
      <protection hidden="1"/>
    </xf>
    <xf numFmtId="0" fontId="137" fillId="0" borderId="82" xfId="96" applyFont="1" applyBorder="1" applyAlignment="1" applyProtection="1">
      <alignment horizontal="center" vertical="center"/>
      <protection hidden="1"/>
    </xf>
    <xf numFmtId="0" fontId="137" fillId="0" borderId="73" xfId="96" applyFont="1" applyBorder="1" applyAlignment="1" applyProtection="1">
      <alignment horizontal="center" vertical="center"/>
      <protection hidden="1"/>
    </xf>
    <xf numFmtId="0" fontId="138" fillId="0" borderId="75" xfId="96" applyFont="1" applyBorder="1" applyAlignment="1" applyProtection="1">
      <alignment vertical="center"/>
      <protection hidden="1"/>
    </xf>
    <xf numFmtId="0" fontId="138" fillId="0" borderId="82" xfId="96" applyFont="1" applyBorder="1" applyAlignment="1" applyProtection="1">
      <alignment vertical="center"/>
      <protection hidden="1"/>
    </xf>
    <xf numFmtId="0" fontId="138" fillId="0" borderId="73" xfId="96" applyFont="1" applyBorder="1" applyAlignment="1" applyProtection="1">
      <alignment vertical="center"/>
      <protection hidden="1"/>
    </xf>
    <xf numFmtId="0" fontId="137" fillId="0" borderId="0" xfId="96" applyFont="1" applyBorder="1" applyAlignment="1" applyProtection="1">
      <alignment horizontal="center" vertical="center"/>
      <protection hidden="1"/>
    </xf>
    <xf numFmtId="0" fontId="138" fillId="0" borderId="0" xfId="96" applyFont="1" applyBorder="1" applyAlignment="1" applyProtection="1">
      <alignment horizontal="center" vertical="center"/>
      <protection hidden="1"/>
    </xf>
    <xf numFmtId="0" fontId="127" fillId="0" borderId="0" xfId="96" applyFont="1" applyBorder="1" applyAlignment="1" applyProtection="1">
      <alignment vertical="center"/>
      <protection hidden="1"/>
    </xf>
    <xf numFmtId="0" fontId="112" fillId="0" borderId="0" xfId="0" applyFont="1" applyAlignment="1" applyProtection="1">
      <alignment horizontal="center"/>
      <protection hidden="1"/>
    </xf>
    <xf numFmtId="0" fontId="151" fillId="0" borderId="0" xfId="96" applyFont="1" applyAlignment="1" applyProtection="1">
      <alignment horizontal="center"/>
      <protection hidden="1"/>
    </xf>
    <xf numFmtId="0" fontId="185" fillId="0" borderId="84" xfId="96" applyFont="1" applyBorder="1" applyAlignment="1" applyProtection="1">
      <alignment horizontal="center" vertical="center"/>
      <protection locked="0"/>
    </xf>
    <xf numFmtId="0" fontId="185" fillId="0" borderId="86" xfId="96" applyFont="1" applyBorder="1" applyAlignment="1" applyProtection="1">
      <alignment horizontal="center" vertical="center"/>
      <protection locked="0"/>
    </xf>
    <xf numFmtId="0" fontId="137" fillId="0" borderId="92" xfId="96" applyFont="1" applyBorder="1" applyAlignment="1" applyProtection="1">
      <alignment horizontal="center" vertical="center" wrapText="1"/>
      <protection hidden="1"/>
    </xf>
    <xf numFmtId="0" fontId="137" fillId="0" borderId="93" xfId="96" applyFont="1" applyBorder="1" applyAlignment="1" applyProtection="1">
      <alignment horizontal="center" vertical="center" wrapText="1"/>
      <protection hidden="1"/>
    </xf>
    <xf numFmtId="0" fontId="5" fillId="0" borderId="0" xfId="77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90" fillId="0" borderId="0" xfId="96" applyFont="1" applyFill="1" applyBorder="1" applyAlignment="1" applyProtection="1">
      <alignment vertical="center"/>
    </xf>
    <xf numFmtId="0" fontId="151" fillId="0" borderId="0" xfId="96" applyFont="1" applyFill="1" applyBorder="1" applyProtection="1"/>
    <xf numFmtId="0" fontId="151" fillId="36" borderId="0" xfId="96" applyFont="1" applyFill="1" applyBorder="1" applyAlignment="1" applyProtection="1">
      <alignment vertical="center"/>
      <protection hidden="1"/>
    </xf>
    <xf numFmtId="0" fontId="144" fillId="41" borderId="0" xfId="96" applyFont="1" applyFill="1" applyAlignment="1" applyProtection="1">
      <alignment horizontal="center" vertical="center"/>
      <protection hidden="1"/>
    </xf>
    <xf numFmtId="0" fontId="185" fillId="0" borderId="84" xfId="96" applyFont="1" applyBorder="1" applyAlignment="1" applyProtection="1">
      <alignment vertical="center"/>
      <protection locked="0"/>
    </xf>
    <xf numFmtId="0" fontId="185" fillId="0" borderId="86" xfId="96" applyFont="1" applyBorder="1" applyAlignment="1" applyProtection="1">
      <alignment vertical="center"/>
      <protection locked="0"/>
    </xf>
    <xf numFmtId="1" fontId="168" fillId="36" borderId="0" xfId="96" applyNumberFormat="1" applyFont="1" applyFill="1" applyBorder="1" applyAlignment="1" applyProtection="1">
      <alignment vertical="center"/>
      <protection hidden="1"/>
    </xf>
    <xf numFmtId="0" fontId="168" fillId="36" borderId="0" xfId="96" applyFont="1" applyFill="1" applyBorder="1" applyAlignment="1" applyProtection="1">
      <alignment vertical="center"/>
      <protection hidden="1"/>
    </xf>
    <xf numFmtId="0" fontId="144" fillId="41" borderId="15" xfId="96" applyFont="1" applyFill="1" applyBorder="1" applyAlignment="1" applyProtection="1">
      <alignment horizontal="center" vertical="center"/>
      <protection hidden="1"/>
    </xf>
    <xf numFmtId="0" fontId="189" fillId="0" borderId="84" xfId="96" applyFont="1" applyBorder="1" applyAlignment="1" applyProtection="1">
      <alignment vertical="center"/>
      <protection locked="0"/>
    </xf>
    <xf numFmtId="0" fontId="189" fillId="0" borderId="86" xfId="96" applyFont="1" applyBorder="1" applyAlignment="1" applyProtection="1">
      <alignment vertical="center"/>
      <protection locked="0"/>
    </xf>
    <xf numFmtId="0" fontId="189" fillId="0" borderId="84" xfId="96" applyFont="1" applyBorder="1" applyAlignment="1" applyProtection="1">
      <alignment vertical="center"/>
      <protection hidden="1"/>
    </xf>
    <xf numFmtId="0" fontId="189" fillId="0" borderId="86" xfId="96" applyFont="1" applyBorder="1" applyAlignment="1" applyProtection="1">
      <alignment vertical="center"/>
      <protection hidden="1"/>
    </xf>
    <xf numFmtId="0" fontId="142" fillId="0" borderId="0" xfId="96" applyFont="1" applyBorder="1" applyAlignment="1" applyProtection="1">
      <alignment horizontal="left" vertical="center"/>
      <protection hidden="1"/>
    </xf>
    <xf numFmtId="0" fontId="146" fillId="0" borderId="0" xfId="96" applyFont="1" applyAlignment="1" applyProtection="1">
      <alignment vertical="center"/>
      <protection hidden="1"/>
    </xf>
    <xf numFmtId="0" fontId="189" fillId="0" borderId="84" xfId="96" applyFont="1" applyBorder="1" applyAlignment="1" applyProtection="1">
      <alignment horizontal="center" vertical="center"/>
      <protection hidden="1"/>
    </xf>
    <xf numFmtId="0" fontId="189" fillId="0" borderId="86" xfId="96" applyFont="1" applyBorder="1" applyAlignment="1" applyProtection="1">
      <alignment horizontal="center" vertical="center"/>
      <protection hidden="1"/>
    </xf>
    <xf numFmtId="0" fontId="154" fillId="0" borderId="105" xfId="96" applyFont="1" applyFill="1" applyBorder="1" applyAlignment="1">
      <alignment horizontal="center" vertical="center" wrapText="1"/>
    </xf>
    <xf numFmtId="0" fontId="146" fillId="0" borderId="71" xfId="96" applyFont="1" applyFill="1" applyBorder="1" applyAlignment="1">
      <alignment wrapText="1"/>
    </xf>
    <xf numFmtId="0" fontId="146" fillId="0" borderId="72" xfId="96" applyFont="1" applyFill="1" applyBorder="1" applyAlignment="1">
      <alignment wrapText="1"/>
    </xf>
    <xf numFmtId="0" fontId="154" fillId="0" borderId="71" xfId="96" applyFont="1" applyFill="1" applyBorder="1" applyAlignment="1">
      <alignment horizontal="center" vertical="center" wrapText="1"/>
    </xf>
    <xf numFmtId="0" fontId="154" fillId="0" borderId="72" xfId="96" applyFont="1" applyFill="1" applyBorder="1" applyAlignment="1">
      <alignment horizontal="center" vertical="center" wrapText="1"/>
    </xf>
    <xf numFmtId="0" fontId="200" fillId="0" borderId="71" xfId="96" applyFont="1" applyFill="1" applyBorder="1" applyAlignment="1">
      <alignment horizontal="center" vertical="center" wrapText="1"/>
    </xf>
    <xf numFmtId="0" fontId="200" fillId="0" borderId="72" xfId="96" applyFont="1" applyFill="1" applyBorder="1" applyAlignment="1">
      <alignment horizontal="center" vertical="center" wrapText="1"/>
    </xf>
    <xf numFmtId="0" fontId="200" fillId="0" borderId="105" xfId="96" applyFont="1" applyFill="1" applyBorder="1" applyAlignment="1">
      <alignment horizontal="center" vertical="center" wrapText="1"/>
    </xf>
    <xf numFmtId="0" fontId="146" fillId="0" borderId="71" xfId="96" applyFont="1" applyFill="1" applyBorder="1" applyAlignment="1">
      <alignment vertical="center" wrapText="1"/>
    </xf>
    <xf numFmtId="0" fontId="146" fillId="0" borderId="72" xfId="96" applyFont="1" applyFill="1" applyBorder="1" applyAlignment="1">
      <alignment vertical="center" wrapText="1"/>
    </xf>
    <xf numFmtId="0" fontId="1" fillId="0" borderId="72" xfId="96" applyBorder="1" applyAlignment="1">
      <alignment vertical="center" wrapText="1"/>
    </xf>
    <xf numFmtId="0" fontId="146" fillId="0" borderId="71" xfId="96" applyFont="1" applyFill="1" applyBorder="1" applyAlignment="1" applyProtection="1">
      <alignment vertical="center" wrapText="1"/>
      <protection hidden="1"/>
    </xf>
    <xf numFmtId="0" fontId="146" fillId="0" borderId="72" xfId="96" applyFont="1" applyFill="1" applyBorder="1" applyAlignment="1" applyProtection="1">
      <alignment vertical="center" wrapText="1"/>
      <protection hidden="1"/>
    </xf>
    <xf numFmtId="0" fontId="154" fillId="0" borderId="71" xfId="96" applyFont="1" applyFill="1" applyBorder="1" applyAlignment="1" applyProtection="1">
      <alignment horizontal="center" vertical="center" wrapText="1"/>
      <protection hidden="1"/>
    </xf>
    <xf numFmtId="0" fontId="154" fillId="0" borderId="72" xfId="96" applyFont="1" applyFill="1" applyBorder="1" applyAlignment="1" applyProtection="1">
      <alignment horizontal="center" vertical="center" wrapText="1"/>
      <protection hidden="1"/>
    </xf>
    <xf numFmtId="0" fontId="1" fillId="0" borderId="72" xfId="96" applyBorder="1" applyAlignment="1" applyProtection="1">
      <alignment vertical="center" wrapText="1"/>
      <protection hidden="1"/>
    </xf>
    <xf numFmtId="0" fontId="128" fillId="0" borderId="71" xfId="96" applyFont="1" applyFill="1" applyBorder="1" applyAlignment="1" applyProtection="1">
      <alignment horizontal="center" vertical="center" wrapText="1"/>
      <protection hidden="1"/>
    </xf>
    <xf numFmtId="0" fontId="199" fillId="0" borderId="72" xfId="96" applyFont="1" applyBorder="1" applyAlignment="1" applyProtection="1">
      <alignment horizontal="center" vertical="center" wrapText="1"/>
      <protection hidden="1"/>
    </xf>
    <xf numFmtId="0" fontId="128" fillId="0" borderId="72" xfId="96" applyFont="1" applyFill="1" applyBorder="1" applyAlignment="1" applyProtection="1">
      <alignment horizontal="center" vertical="center" wrapText="1"/>
      <protection hidden="1"/>
    </xf>
    <xf numFmtId="0" fontId="194" fillId="0" borderId="0" xfId="96" applyFont="1" applyBorder="1" applyAlignment="1" applyProtection="1">
      <alignment horizontal="center" vertical="center" wrapText="1"/>
      <protection hidden="1"/>
    </xf>
    <xf numFmtId="0" fontId="146" fillId="0" borderId="0" xfId="96" applyFont="1" applyBorder="1" applyAlignment="1" applyProtection="1">
      <alignment vertical="center" shrinkToFit="1"/>
      <protection hidden="1"/>
    </xf>
    <xf numFmtId="0" fontId="146" fillId="0" borderId="0" xfId="96" applyFont="1" applyAlignment="1" applyProtection="1">
      <alignment vertical="center" shrinkToFit="1"/>
      <protection hidden="1"/>
    </xf>
    <xf numFmtId="0" fontId="146" fillId="0" borderId="71" xfId="96" applyFont="1" applyFill="1" applyBorder="1" applyAlignment="1" applyProtection="1">
      <alignment horizontal="center"/>
      <protection locked="0"/>
    </xf>
    <xf numFmtId="0" fontId="146" fillId="0" borderId="76" xfId="96" applyFont="1" applyFill="1" applyBorder="1" applyAlignment="1" applyProtection="1">
      <alignment horizontal="center"/>
      <protection locked="0"/>
    </xf>
    <xf numFmtId="0" fontId="146" fillId="0" borderId="72" xfId="96" applyFont="1" applyFill="1" applyBorder="1" applyAlignment="1" applyProtection="1">
      <alignment horizontal="center"/>
      <protection locked="0"/>
    </xf>
    <xf numFmtId="0" fontId="137" fillId="0" borderId="105" xfId="96" applyFont="1" applyFill="1" applyBorder="1" applyAlignment="1">
      <alignment horizontal="center" vertical="center" wrapText="1"/>
    </xf>
    <xf numFmtId="0" fontId="139" fillId="0" borderId="105" xfId="96" applyFont="1" applyBorder="1" applyAlignment="1">
      <alignment vertical="center" wrapText="1"/>
    </xf>
    <xf numFmtId="0" fontId="154" fillId="0" borderId="105" xfId="96" applyFont="1" applyFill="1" applyBorder="1" applyAlignment="1" applyProtection="1">
      <alignment horizontal="center" vertical="center" wrapText="1"/>
      <protection locked="0"/>
    </xf>
    <xf numFmtId="0" fontId="146" fillId="0" borderId="105" xfId="96" applyFont="1" applyFill="1" applyBorder="1" applyAlignment="1" applyProtection="1">
      <alignment wrapText="1"/>
      <protection locked="0"/>
    </xf>
    <xf numFmtId="0" fontId="1" fillId="0" borderId="105" xfId="96" applyBorder="1" applyAlignment="1" applyProtection="1">
      <alignment wrapText="1"/>
      <protection locked="0"/>
    </xf>
    <xf numFmtId="0" fontId="144" fillId="0" borderId="0" xfId="96" applyFont="1" applyFill="1" applyBorder="1" applyAlignment="1" applyProtection="1">
      <alignment horizontal="left" vertical="top"/>
      <protection hidden="1"/>
    </xf>
    <xf numFmtId="0" fontId="144" fillId="0" borderId="58" xfId="96" applyFont="1" applyFill="1" applyBorder="1" applyAlignment="1" applyProtection="1">
      <alignment horizontal="left" vertical="top"/>
      <protection hidden="1"/>
    </xf>
    <xf numFmtId="0" fontId="146" fillId="0" borderId="74" xfId="96" applyFont="1" applyFill="1" applyBorder="1" applyAlignment="1" applyProtection="1">
      <alignment horizontal="center"/>
      <protection hidden="1"/>
    </xf>
    <xf numFmtId="0" fontId="146" fillId="0" borderId="67" xfId="96" applyFont="1" applyFill="1" applyBorder="1" applyAlignment="1" applyProtection="1">
      <alignment horizontal="center"/>
      <protection hidden="1"/>
    </xf>
    <xf numFmtId="0" fontId="146" fillId="0" borderId="75" xfId="96" applyFont="1" applyFill="1" applyBorder="1" applyAlignment="1" applyProtection="1">
      <alignment horizontal="center"/>
      <protection hidden="1"/>
    </xf>
    <xf numFmtId="0" fontId="146" fillId="0" borderId="65" xfId="96" applyFont="1" applyFill="1" applyBorder="1" applyAlignment="1" applyProtection="1">
      <alignment horizontal="center"/>
      <protection hidden="1"/>
    </xf>
    <xf numFmtId="0" fontId="146" fillId="0" borderId="0" xfId="96" applyFont="1" applyFill="1" applyBorder="1" applyAlignment="1" applyProtection="1">
      <alignment horizontal="center"/>
      <protection hidden="1"/>
    </xf>
    <xf numFmtId="0" fontId="146" fillId="0" borderId="66" xfId="96" applyFont="1" applyFill="1" applyBorder="1" applyAlignment="1" applyProtection="1">
      <alignment horizontal="center"/>
      <protection hidden="1"/>
    </xf>
    <xf numFmtId="0" fontId="146" fillId="0" borderId="82" xfId="96" applyFont="1" applyFill="1" applyBorder="1" applyAlignment="1" applyProtection="1">
      <alignment horizontal="center"/>
      <protection hidden="1"/>
    </xf>
    <xf numFmtId="0" fontId="146" fillId="0" borderId="57" xfId="96" applyFont="1" applyFill="1" applyBorder="1" applyAlignment="1" applyProtection="1">
      <alignment horizontal="center"/>
      <protection hidden="1"/>
    </xf>
    <xf numFmtId="0" fontId="146" fillId="0" borderId="73" xfId="96" applyFont="1" applyFill="1" applyBorder="1" applyAlignment="1" applyProtection="1">
      <alignment horizontal="center"/>
      <protection hidden="1"/>
    </xf>
    <xf numFmtId="0" fontId="137" fillId="0" borderId="74" xfId="96" applyFont="1" applyBorder="1" applyAlignment="1" applyProtection="1">
      <alignment horizontal="center" vertical="center" wrapText="1"/>
      <protection hidden="1"/>
    </xf>
    <xf numFmtId="0" fontId="137" fillId="0" borderId="75" xfId="96" applyFont="1" applyBorder="1" applyAlignment="1" applyProtection="1">
      <alignment horizontal="center" vertical="center" wrapText="1"/>
      <protection hidden="1"/>
    </xf>
    <xf numFmtId="0" fontId="137" fillId="0" borderId="82" xfId="96" applyFont="1" applyBorder="1" applyAlignment="1" applyProtection="1">
      <alignment horizontal="center" vertical="center" wrapText="1"/>
      <protection hidden="1"/>
    </xf>
    <xf numFmtId="0" fontId="137" fillId="0" borderId="73" xfId="96" applyFont="1" applyBorder="1" applyAlignment="1" applyProtection="1">
      <alignment horizontal="center" vertical="center" wrapText="1"/>
      <protection hidden="1"/>
    </xf>
    <xf numFmtId="0" fontId="192" fillId="0" borderId="0" xfId="96" applyFont="1" applyBorder="1" applyAlignment="1" applyProtection="1">
      <alignment horizontal="center" vertical="center" shrinkToFit="1"/>
      <protection hidden="1"/>
    </xf>
    <xf numFmtId="0" fontId="192" fillId="0" borderId="0" xfId="96" applyFont="1" applyAlignment="1" applyProtection="1">
      <alignment horizontal="center" vertical="center" shrinkToFit="1"/>
      <protection hidden="1"/>
    </xf>
    <xf numFmtId="0" fontId="161" fillId="0" borderId="98" xfId="96" applyFont="1" applyBorder="1" applyAlignment="1" applyProtection="1">
      <alignment horizontal="center" vertical="center"/>
      <protection hidden="1"/>
    </xf>
    <xf numFmtId="0" fontId="162" fillId="0" borderId="98" xfId="96" applyFont="1" applyBorder="1" applyAlignment="1" applyProtection="1">
      <alignment vertical="center"/>
      <protection hidden="1"/>
    </xf>
    <xf numFmtId="0" fontId="162" fillId="0" borderId="81" xfId="96" applyFont="1" applyBorder="1" applyAlignment="1" applyProtection="1">
      <alignment vertical="center"/>
      <protection hidden="1"/>
    </xf>
    <xf numFmtId="0" fontId="144" fillId="0" borderId="0" xfId="96" applyFont="1" applyBorder="1" applyAlignment="1" applyProtection="1">
      <alignment horizontal="center" vertical="center"/>
      <protection hidden="1"/>
    </xf>
    <xf numFmtId="0" fontId="128" fillId="0" borderId="98" xfId="96" applyFont="1" applyBorder="1" applyAlignment="1" applyProtection="1">
      <alignment horizontal="center" vertical="center"/>
      <protection hidden="1"/>
    </xf>
    <xf numFmtId="0" fontId="188" fillId="0" borderId="98" xfId="96" applyFont="1" applyBorder="1" applyAlignment="1" applyProtection="1">
      <alignment vertical="center"/>
      <protection hidden="1"/>
    </xf>
    <xf numFmtId="0" fontId="188" fillId="0" borderId="81" xfId="96" applyFont="1" applyBorder="1" applyAlignment="1" applyProtection="1">
      <alignment vertical="center"/>
      <protection hidden="1"/>
    </xf>
    <xf numFmtId="0" fontId="145" fillId="0" borderId="0" xfId="96" applyFont="1" applyBorder="1" applyAlignment="1" applyProtection="1">
      <alignment horizontal="center" vertical="center"/>
      <protection hidden="1"/>
    </xf>
    <xf numFmtId="0" fontId="128" fillId="0" borderId="74" xfId="96" applyFont="1" applyBorder="1" applyAlignment="1" applyProtection="1">
      <alignment horizontal="center" vertical="center"/>
      <protection hidden="1"/>
    </xf>
    <xf numFmtId="0" fontId="128" fillId="0" borderId="75" xfId="96" applyFont="1" applyBorder="1" applyAlignment="1" applyProtection="1">
      <alignment horizontal="center" vertical="center"/>
      <protection hidden="1"/>
    </xf>
    <xf numFmtId="0" fontId="128" fillId="0" borderId="82" xfId="96" applyFont="1" applyBorder="1" applyAlignment="1" applyProtection="1">
      <alignment horizontal="center" vertical="center"/>
      <protection hidden="1"/>
    </xf>
    <xf numFmtId="0" fontId="128" fillId="0" borderId="73" xfId="96" applyFont="1" applyBorder="1" applyAlignment="1" applyProtection="1">
      <alignment horizontal="center" vertical="center"/>
      <protection hidden="1"/>
    </xf>
    <xf numFmtId="0" fontId="161" fillId="0" borderId="74" xfId="96" applyFont="1" applyBorder="1" applyAlignment="1" applyProtection="1">
      <alignment horizontal="center" vertical="center"/>
      <protection hidden="1"/>
    </xf>
    <xf numFmtId="0" fontId="161" fillId="0" borderId="75" xfId="96" applyFont="1" applyBorder="1" applyAlignment="1" applyProtection="1">
      <alignment horizontal="center" vertical="center"/>
      <protection hidden="1"/>
    </xf>
    <xf numFmtId="0" fontId="161" fillId="0" borderId="82" xfId="96" applyFont="1" applyBorder="1" applyAlignment="1" applyProtection="1">
      <alignment horizontal="center" vertical="center"/>
      <protection hidden="1"/>
    </xf>
    <xf numFmtId="0" fontId="161" fillId="0" borderId="73" xfId="96" applyFont="1" applyBorder="1" applyAlignment="1" applyProtection="1">
      <alignment horizontal="center" vertical="center"/>
      <protection hidden="1"/>
    </xf>
    <xf numFmtId="0" fontId="146" fillId="0" borderId="98" xfId="96" applyFont="1" applyBorder="1" applyAlignment="1" applyProtection="1">
      <alignment horizontal="left" vertical="center"/>
      <protection hidden="1"/>
    </xf>
    <xf numFmtId="0" fontId="146" fillId="0" borderId="83" xfId="96" applyFont="1" applyBorder="1" applyAlignment="1" applyProtection="1">
      <alignment horizontal="left" vertical="center"/>
      <protection hidden="1"/>
    </xf>
    <xf numFmtId="0" fontId="146" fillId="0" borderId="81" xfId="96" applyFont="1" applyBorder="1" applyAlignment="1" applyProtection="1">
      <alignment horizontal="left" vertical="center"/>
      <protection hidden="1"/>
    </xf>
    <xf numFmtId="0" fontId="146" fillId="0" borderId="98" xfId="96" applyFont="1" applyBorder="1" applyAlignment="1" applyProtection="1">
      <alignment horizontal="left" vertical="center" wrapText="1"/>
      <protection hidden="1"/>
    </xf>
    <xf numFmtId="0" fontId="146" fillId="0" borderId="83" xfId="96" applyFont="1" applyBorder="1" applyAlignment="1" applyProtection="1">
      <alignment horizontal="left" vertical="center" wrapText="1"/>
      <protection hidden="1"/>
    </xf>
    <xf numFmtId="0" fontId="146" fillId="0" borderId="81" xfId="96" applyFont="1" applyBorder="1" applyAlignment="1" applyProtection="1">
      <alignment horizontal="left" vertical="center" wrapText="1"/>
      <protection hidden="1"/>
    </xf>
    <xf numFmtId="0" fontId="138" fillId="0" borderId="98" xfId="96" applyFont="1" applyBorder="1" applyAlignment="1" applyProtection="1">
      <alignment horizontal="center" vertical="center"/>
      <protection hidden="1"/>
    </xf>
    <xf numFmtId="0" fontId="138" fillId="0" borderId="81" xfId="96" applyFont="1" applyBorder="1" applyAlignment="1" applyProtection="1">
      <alignment horizontal="center" vertical="center"/>
      <protection hidden="1"/>
    </xf>
    <xf numFmtId="0" fontId="137" fillId="0" borderId="67" xfId="96" applyFont="1" applyBorder="1" applyAlignment="1" applyProtection="1">
      <alignment horizontal="center" vertical="center" wrapText="1"/>
      <protection hidden="1"/>
    </xf>
    <xf numFmtId="0" fontId="137" fillId="0" borderId="57" xfId="96" applyFont="1" applyBorder="1" applyAlignment="1" applyProtection="1">
      <alignment horizontal="center" vertical="center" wrapText="1"/>
      <protection hidden="1"/>
    </xf>
    <xf numFmtId="0" fontId="196" fillId="0" borderId="0" xfId="96" applyFont="1" applyAlignment="1" applyProtection="1">
      <alignment horizontal="center" vertical="center" wrapText="1"/>
      <protection hidden="1"/>
    </xf>
    <xf numFmtId="0" fontId="198" fillId="0" borderId="0" xfId="96" applyFont="1" applyAlignment="1" applyProtection="1">
      <alignment horizontal="center" vertical="center" wrapText="1"/>
      <protection hidden="1"/>
    </xf>
    <xf numFmtId="0" fontId="194" fillId="0" borderId="0" xfId="96" applyFont="1" applyAlignment="1" applyProtection="1">
      <alignment horizontal="center" vertical="center" wrapText="1"/>
      <protection hidden="1"/>
    </xf>
    <xf numFmtId="0" fontId="195" fillId="0" borderId="0" xfId="96" applyFont="1" applyAlignment="1" applyProtection="1">
      <alignment vertical="center" wrapText="1"/>
      <protection hidden="1"/>
    </xf>
    <xf numFmtId="0" fontId="146" fillId="0" borderId="0" xfId="96" applyFont="1" applyFill="1" applyBorder="1" applyAlignment="1" applyProtection="1">
      <alignment horizontal="center" vertical="center"/>
      <protection hidden="1"/>
    </xf>
    <xf numFmtId="0" fontId="144" fillId="0" borderId="71" xfId="96" applyFont="1" applyFill="1" applyBorder="1" applyAlignment="1" applyProtection="1">
      <alignment horizontal="center"/>
      <protection hidden="1"/>
    </xf>
    <xf numFmtId="0" fontId="144" fillId="0" borderId="76" xfId="96" applyFont="1" applyFill="1" applyBorder="1" applyAlignment="1" applyProtection="1">
      <alignment horizontal="center"/>
      <protection hidden="1"/>
    </xf>
    <xf numFmtId="0" fontId="144" fillId="0" borderId="72" xfId="96" applyFont="1" applyFill="1" applyBorder="1" applyAlignment="1" applyProtection="1">
      <alignment horizontal="center"/>
      <protection hidden="1"/>
    </xf>
    <xf numFmtId="0" fontId="141" fillId="0" borderId="0" xfId="96" applyFont="1" applyAlignment="1" applyProtection="1">
      <alignment horizontal="center" vertical="center"/>
      <protection hidden="1"/>
    </xf>
    <xf numFmtId="0" fontId="146" fillId="0" borderId="71" xfId="96" applyFont="1" applyFill="1" applyBorder="1" applyAlignment="1" applyProtection="1">
      <alignment horizontal="center" vertical="center" wrapText="1"/>
      <protection locked="0"/>
    </xf>
    <xf numFmtId="0" fontId="1" fillId="0" borderId="76" xfId="96" applyBorder="1" applyAlignment="1" applyProtection="1">
      <alignment vertical="center" wrapText="1"/>
      <protection locked="0"/>
    </xf>
    <xf numFmtId="0" fontId="135" fillId="38" borderId="0" xfId="96" applyFont="1" applyFill="1" applyBorder="1" applyAlignment="1" applyProtection="1">
      <alignment horizontal="center" vertical="center"/>
      <protection hidden="1"/>
    </xf>
    <xf numFmtId="0" fontId="128" fillId="0" borderId="71" xfId="96" applyFont="1" applyFill="1" applyBorder="1" applyAlignment="1" applyProtection="1">
      <alignment vertical="center" wrapText="1"/>
      <protection hidden="1"/>
    </xf>
    <xf numFmtId="0" fontId="199" fillId="0" borderId="72" xfId="96" applyFont="1" applyBorder="1" applyAlignment="1" applyProtection="1">
      <alignment vertical="center" wrapText="1"/>
      <protection hidden="1"/>
    </xf>
    <xf numFmtId="0" fontId="146" fillId="0" borderId="0" xfId="96" applyFont="1" applyBorder="1" applyAlignment="1" applyProtection="1">
      <alignment horizontal="center"/>
      <protection hidden="1"/>
    </xf>
    <xf numFmtId="0" fontId="146" fillId="0" borderId="77" xfId="96" applyFont="1" applyBorder="1" applyAlignment="1" applyProtection="1">
      <alignment horizontal="center"/>
      <protection hidden="1"/>
    </xf>
    <xf numFmtId="0" fontId="146" fillId="0" borderId="78" xfId="96" applyFont="1" applyBorder="1" applyAlignment="1" applyProtection="1">
      <alignment horizontal="center"/>
      <protection hidden="1"/>
    </xf>
    <xf numFmtId="0" fontId="137" fillId="0" borderId="74" xfId="96" applyFont="1" applyBorder="1" applyAlignment="1" applyProtection="1">
      <alignment vertical="center" wrapText="1"/>
      <protection hidden="1"/>
    </xf>
    <xf numFmtId="0" fontId="137" fillId="0" borderId="75" xfId="96" applyFont="1" applyBorder="1" applyAlignment="1" applyProtection="1">
      <alignment vertical="center" wrapText="1"/>
      <protection hidden="1"/>
    </xf>
    <xf numFmtId="0" fontId="137" fillId="0" borderId="82" xfId="96" applyFont="1" applyBorder="1" applyAlignment="1" applyProtection="1">
      <alignment vertical="center" wrapText="1"/>
      <protection hidden="1"/>
    </xf>
    <xf numFmtId="0" fontId="137" fillId="0" borderId="73" xfId="96" applyFont="1" applyBorder="1" applyAlignment="1" applyProtection="1">
      <alignment vertical="center" wrapText="1"/>
      <protection hidden="1"/>
    </xf>
    <xf numFmtId="0" fontId="146" fillId="0" borderId="58" xfId="96" applyFont="1" applyFill="1" applyBorder="1" applyAlignment="1" applyProtection="1">
      <alignment horizontal="center"/>
      <protection hidden="1"/>
    </xf>
    <xf numFmtId="0" fontId="137" fillId="0" borderId="71" xfId="96" applyFont="1" applyFill="1" applyBorder="1" applyAlignment="1">
      <alignment horizontal="center" vertical="center" wrapText="1"/>
    </xf>
    <xf numFmtId="0" fontId="137" fillId="0" borderId="72" xfId="96" applyFont="1" applyFill="1" applyBorder="1" applyAlignment="1">
      <alignment horizontal="center" vertical="center" wrapText="1"/>
    </xf>
    <xf numFmtId="0" fontId="107" fillId="38" borderId="0" xfId="96" applyFont="1" applyFill="1" applyAlignment="1">
      <alignment horizontal="left" vertical="center"/>
    </xf>
    <xf numFmtId="0" fontId="144" fillId="0" borderId="0" xfId="96" applyFont="1" applyBorder="1" applyProtection="1">
      <protection hidden="1"/>
    </xf>
    <xf numFmtId="0" fontId="144" fillId="0" borderId="0" xfId="96" applyFont="1" applyProtection="1">
      <protection hidden="1"/>
    </xf>
    <xf numFmtId="0" fontId="154" fillId="0" borderId="0" xfId="96" applyFont="1" applyFill="1" applyBorder="1" applyAlignment="1" applyProtection="1">
      <alignment horizontal="left" vertical="center"/>
      <protection hidden="1"/>
    </xf>
    <xf numFmtId="0" fontId="154" fillId="0" borderId="105" xfId="96" applyFont="1" applyFill="1" applyBorder="1" applyAlignment="1" applyProtection="1">
      <alignment horizontal="center" vertical="center"/>
      <protection locked="0"/>
    </xf>
    <xf numFmtId="0" fontId="184" fillId="38" borderId="0" xfId="96" applyFont="1" applyFill="1" applyBorder="1" applyAlignment="1" applyProtection="1">
      <alignment horizontal="center" vertical="center"/>
      <protection hidden="1"/>
    </xf>
    <xf numFmtId="0" fontId="137" fillId="0" borderId="71" xfId="96" applyFont="1" applyFill="1" applyBorder="1" applyAlignment="1">
      <alignment vertical="center" wrapText="1"/>
    </xf>
    <xf numFmtId="0" fontId="139" fillId="0" borderId="72" xfId="96" applyFont="1" applyBorder="1" applyAlignment="1">
      <alignment vertical="center" wrapText="1"/>
    </xf>
    <xf numFmtId="0" fontId="137" fillId="0" borderId="72" xfId="96" applyFont="1" applyFill="1" applyBorder="1" applyAlignment="1">
      <alignment vertical="center" wrapText="1"/>
    </xf>
    <xf numFmtId="0" fontId="137" fillId="0" borderId="71" xfId="96" applyFont="1" applyBorder="1" applyAlignment="1">
      <alignment horizontal="center" vertical="center" wrapText="1"/>
    </xf>
    <xf numFmtId="0" fontId="139" fillId="0" borderId="72" xfId="96" applyFont="1" applyBorder="1" applyAlignment="1">
      <alignment horizontal="center" vertical="center" wrapText="1"/>
    </xf>
    <xf numFmtId="0" fontId="137" fillId="0" borderId="72" xfId="96" applyFont="1" applyBorder="1" applyAlignment="1">
      <alignment horizontal="center" vertical="center" wrapText="1"/>
    </xf>
    <xf numFmtId="0" fontId="193" fillId="0" borderId="74" xfId="96" quotePrefix="1" applyFont="1" applyBorder="1" applyAlignment="1" applyProtection="1">
      <alignment horizontal="center" vertical="center" wrapText="1"/>
    </xf>
    <xf numFmtId="0" fontId="205" fillId="0" borderId="67" xfId="96" applyFont="1" applyBorder="1" applyAlignment="1" applyProtection="1">
      <alignment vertical="center" wrapText="1"/>
    </xf>
    <xf numFmtId="0" fontId="205" fillId="0" borderId="75" xfId="96" applyFont="1" applyBorder="1" applyAlignment="1" applyProtection="1">
      <alignment vertical="center" wrapText="1"/>
    </xf>
    <xf numFmtId="0" fontId="205" fillId="0" borderId="82" xfId="96" applyFont="1" applyBorder="1" applyAlignment="1" applyProtection="1">
      <alignment vertical="center" wrapText="1"/>
    </xf>
    <xf numFmtId="0" fontId="205" fillId="0" borderId="57" xfId="96" applyFont="1" applyBorder="1" applyAlignment="1" applyProtection="1">
      <alignment vertical="center" wrapText="1"/>
    </xf>
    <xf numFmtId="0" fontId="146" fillId="0" borderId="105" xfId="96" applyFont="1" applyBorder="1" applyAlignment="1" applyProtection="1">
      <alignment vertical="center"/>
      <protection locked="0"/>
    </xf>
    <xf numFmtId="0" fontId="1" fillId="0" borderId="105" xfId="96" applyBorder="1" applyAlignment="1" applyProtection="1">
      <protection locked="0"/>
    </xf>
    <xf numFmtId="0" fontId="144" fillId="0" borderId="105" xfId="96" applyFont="1" applyFill="1" applyBorder="1" applyAlignment="1" applyProtection="1">
      <alignment horizontal="center" vertical="center" wrapText="1"/>
      <protection locked="0"/>
    </xf>
    <xf numFmtId="0" fontId="79" fillId="0" borderId="105" xfId="96" applyFont="1" applyBorder="1" applyAlignment="1" applyProtection="1">
      <alignment vertical="center" wrapText="1"/>
      <protection locked="0"/>
    </xf>
    <xf numFmtId="0" fontId="146" fillId="0" borderId="105" xfId="96" applyFont="1" applyBorder="1" applyAlignment="1" applyProtection="1">
      <protection locked="0"/>
    </xf>
    <xf numFmtId="0" fontId="144" fillId="0" borderId="71" xfId="96" applyFont="1" applyFill="1" applyBorder="1" applyAlignment="1" applyProtection="1">
      <alignment vertical="center" wrapText="1"/>
      <protection locked="0"/>
    </xf>
    <xf numFmtId="0" fontId="144" fillId="0" borderId="72" xfId="96" applyFont="1" applyFill="1" applyBorder="1" applyAlignment="1" applyProtection="1">
      <alignment vertical="center" wrapText="1"/>
      <protection locked="0"/>
    </xf>
    <xf numFmtId="0" fontId="79" fillId="0" borderId="72" xfId="96" applyFont="1" applyBorder="1" applyAlignment="1" applyProtection="1">
      <alignment vertical="center" wrapText="1"/>
      <protection locked="0"/>
    </xf>
    <xf numFmtId="0" fontId="144" fillId="0" borderId="76" xfId="96" applyFont="1" applyFill="1" applyBorder="1" applyAlignment="1" applyProtection="1">
      <alignment vertical="center" wrapText="1"/>
      <protection locked="0"/>
    </xf>
    <xf numFmtId="0" fontId="137" fillId="0" borderId="71" xfId="96" applyNumberFormat="1" applyFont="1" applyBorder="1" applyAlignment="1" applyProtection="1">
      <alignment horizontal="center" vertical="center" wrapText="1"/>
      <protection hidden="1"/>
    </xf>
    <xf numFmtId="0" fontId="137" fillId="0" borderId="72" xfId="96" applyNumberFormat="1" applyFont="1" applyBorder="1" applyAlignment="1" applyProtection="1">
      <alignment horizontal="center" vertical="center" wrapText="1"/>
      <protection hidden="1"/>
    </xf>
    <xf numFmtId="0" fontId="185" fillId="0" borderId="84" xfId="96" applyFont="1" applyBorder="1" applyAlignment="1" applyProtection="1">
      <alignment horizontal="right" vertical="center"/>
      <protection locked="0"/>
    </xf>
    <xf numFmtId="0" fontId="185" fillId="0" borderId="86" xfId="96" applyFont="1" applyBorder="1" applyAlignment="1" applyProtection="1">
      <alignment horizontal="right" vertical="center"/>
      <protection locked="0"/>
    </xf>
    <xf numFmtId="0" fontId="144" fillId="41" borderId="0" xfId="96" applyFont="1" applyFill="1" applyAlignment="1" applyProtection="1">
      <alignment vertical="center"/>
      <protection hidden="1"/>
    </xf>
    <xf numFmtId="178" fontId="149" fillId="0" borderId="80" xfId="96" applyNumberFormat="1" applyFont="1" applyBorder="1" applyAlignment="1" applyProtection="1">
      <alignment horizontal="center" vertical="center" shrinkToFit="1"/>
      <protection locked="0"/>
    </xf>
    <xf numFmtId="178" fontId="149" fillId="0" borderId="1" xfId="96" applyNumberFormat="1" applyFont="1" applyBorder="1" applyAlignment="1" applyProtection="1">
      <alignment horizontal="center" vertical="center" shrinkToFit="1"/>
      <protection locked="0"/>
    </xf>
    <xf numFmtId="178" fontId="149" fillId="0" borderId="14" xfId="96" applyNumberFormat="1" applyFont="1" applyBorder="1" applyAlignment="1" applyProtection="1">
      <alignment horizontal="center" vertical="center" shrinkToFit="1"/>
      <protection locked="0"/>
    </xf>
    <xf numFmtId="178" fontId="149" fillId="0" borderId="48" xfId="96" applyNumberFormat="1" applyFont="1" applyBorder="1" applyAlignment="1" applyProtection="1">
      <alignment horizontal="center" vertical="center" shrinkToFit="1"/>
      <protection locked="0"/>
    </xf>
    <xf numFmtId="178" fontId="149" fillId="0" borderId="20" xfId="96" applyNumberFormat="1" applyFont="1" applyBorder="1" applyAlignment="1" applyProtection="1">
      <alignment horizontal="center" vertical="center" shrinkToFit="1"/>
      <protection locked="0"/>
    </xf>
    <xf numFmtId="178" fontId="149" fillId="0" borderId="30" xfId="96" applyNumberFormat="1" applyFont="1" applyBorder="1" applyAlignment="1" applyProtection="1">
      <alignment horizontal="center" vertical="center" shrinkToFit="1"/>
      <protection locked="0"/>
    </xf>
    <xf numFmtId="49" fontId="216" fillId="0" borderId="0" xfId="96" applyNumberFormat="1" applyFont="1" applyAlignment="1" applyProtection="1">
      <alignment horizontal="center"/>
      <protection hidden="1"/>
    </xf>
    <xf numFmtId="0" fontId="146" fillId="0" borderId="0" xfId="96" applyFont="1" applyProtection="1">
      <protection hidden="1"/>
    </xf>
    <xf numFmtId="0" fontId="151" fillId="0" borderId="0" xfId="96" applyFont="1" applyBorder="1" applyAlignment="1" applyProtection="1">
      <alignment vertical="center"/>
      <protection hidden="1"/>
    </xf>
    <xf numFmtId="0" fontId="168" fillId="0" borderId="0" xfId="96" applyFont="1" applyBorder="1" applyAlignment="1" applyProtection="1">
      <alignment vertical="center"/>
      <protection hidden="1"/>
    </xf>
    <xf numFmtId="0" fontId="137" fillId="0" borderId="65" xfId="96" applyFont="1" applyBorder="1" applyAlignment="1" applyProtection="1">
      <alignment horizontal="center" vertical="center" wrapText="1"/>
      <protection hidden="1"/>
    </xf>
    <xf numFmtId="0" fontId="137" fillId="0" borderId="0" xfId="96" applyFont="1" applyBorder="1" applyAlignment="1" applyProtection="1">
      <alignment horizontal="center" vertical="center" wrapText="1"/>
      <protection hidden="1"/>
    </xf>
    <xf numFmtId="0" fontId="137" fillId="0" borderId="98" xfId="96" applyFont="1" applyBorder="1" applyAlignment="1" applyProtection="1">
      <alignment horizontal="center" vertical="center" wrapText="1"/>
      <protection hidden="1"/>
    </xf>
    <xf numFmtId="0" fontId="137" fillId="0" borderId="81" xfId="96" applyFont="1" applyBorder="1" applyAlignment="1" applyProtection="1">
      <alignment horizontal="center" vertical="center" wrapText="1"/>
      <protection hidden="1"/>
    </xf>
    <xf numFmtId="0" fontId="137" fillId="0" borderId="116" xfId="96" applyFont="1" applyBorder="1" applyAlignment="1" applyProtection="1">
      <alignment horizontal="center" vertical="center"/>
      <protection hidden="1"/>
    </xf>
    <xf numFmtId="0" fontId="137" fillId="0" borderId="117" xfId="96" applyFont="1" applyBorder="1" applyAlignment="1" applyProtection="1">
      <alignment horizontal="center" vertical="center"/>
      <protection hidden="1"/>
    </xf>
    <xf numFmtId="0" fontId="137" fillId="0" borderId="118" xfId="96" applyFont="1" applyBorder="1" applyAlignment="1" applyProtection="1">
      <alignment horizontal="center" vertical="center"/>
      <protection hidden="1"/>
    </xf>
    <xf numFmtId="0" fontId="137" fillId="0" borderId="119" xfId="96" applyFont="1" applyBorder="1" applyAlignment="1" applyProtection="1">
      <alignment horizontal="center" vertical="center"/>
      <protection hidden="1"/>
    </xf>
    <xf numFmtId="0" fontId="137" fillId="0" borderId="120" xfId="96" applyFont="1" applyBorder="1" applyAlignment="1" applyProtection="1">
      <alignment horizontal="center" vertical="center"/>
      <protection hidden="1"/>
    </xf>
    <xf numFmtId="0" fontId="137" fillId="0" borderId="121" xfId="96" applyFont="1" applyBorder="1" applyAlignment="1" applyProtection="1">
      <alignment horizontal="center" vertical="center"/>
      <protection hidden="1"/>
    </xf>
    <xf numFmtId="0" fontId="137" fillId="0" borderId="58" xfId="96" applyFont="1" applyBorder="1" applyAlignment="1" applyProtection="1">
      <alignment horizontal="center" vertical="center"/>
      <protection hidden="1"/>
    </xf>
    <xf numFmtId="0" fontId="82" fillId="0" borderId="0" xfId="96" applyFont="1" applyAlignment="1" applyProtection="1">
      <alignment vertical="center" wrapText="1"/>
      <protection hidden="1"/>
    </xf>
    <xf numFmtId="0" fontId="144" fillId="0" borderId="0" xfId="96" applyFont="1" applyAlignment="1" applyProtection="1">
      <alignment vertical="center" wrapText="1"/>
      <protection hidden="1"/>
    </xf>
    <xf numFmtId="0" fontId="82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alignment vertical="center"/>
      <protection hidden="1"/>
    </xf>
    <xf numFmtId="0" fontId="137" fillId="0" borderId="92" xfId="96" applyFont="1" applyBorder="1" applyAlignment="1" applyProtection="1">
      <alignment vertical="center" wrapText="1"/>
      <protection hidden="1"/>
    </xf>
    <xf numFmtId="0" fontId="137" fillId="0" borderId="93" xfId="96" applyFont="1" applyBorder="1" applyAlignment="1" applyProtection="1">
      <alignment vertical="center" wrapText="1"/>
      <protection hidden="1"/>
    </xf>
    <xf numFmtId="0" fontId="137" fillId="0" borderId="116" xfId="96" applyFont="1" applyBorder="1" applyAlignment="1" applyProtection="1">
      <protection hidden="1"/>
    </xf>
    <xf numFmtId="0" fontId="137" fillId="0" borderId="79" xfId="96" applyFont="1" applyBorder="1" applyAlignment="1" applyProtection="1">
      <protection hidden="1"/>
    </xf>
    <xf numFmtId="0" fontId="137" fillId="0" borderId="118" xfId="96" applyFont="1" applyBorder="1" applyAlignment="1" applyProtection="1">
      <protection hidden="1"/>
    </xf>
    <xf numFmtId="0" fontId="137" fillId="0" borderId="127" xfId="96" applyFont="1" applyBorder="1" applyAlignment="1" applyProtection="1">
      <protection hidden="1"/>
    </xf>
    <xf numFmtId="0" fontId="156" fillId="0" borderId="90" xfId="96" applyFont="1" applyBorder="1" applyAlignment="1" applyProtection="1">
      <alignment horizontal="center" vertical="center"/>
      <protection hidden="1"/>
    </xf>
    <xf numFmtId="0" fontId="128" fillId="0" borderId="71" xfId="96" applyFont="1" applyBorder="1" applyAlignment="1" applyProtection="1">
      <alignment horizontal="center" vertical="center" wrapText="1"/>
      <protection hidden="1"/>
    </xf>
    <xf numFmtId="0" fontId="128" fillId="0" borderId="72" xfId="96" applyFont="1" applyBorder="1" applyAlignment="1" applyProtection="1">
      <alignment horizontal="center" vertical="center" wrapText="1"/>
      <protection hidden="1"/>
    </xf>
    <xf numFmtId="0" fontId="209" fillId="0" borderId="71" xfId="96" applyFont="1" applyBorder="1" applyAlignment="1" applyProtection="1">
      <alignment horizontal="center" vertical="center" wrapText="1"/>
      <protection hidden="1"/>
    </xf>
    <xf numFmtId="0" fontId="209" fillId="0" borderId="72" xfId="96" applyFont="1" applyBorder="1" applyAlignment="1" applyProtection="1">
      <alignment horizontal="center" vertical="center" wrapText="1"/>
      <protection hidden="1"/>
    </xf>
    <xf numFmtId="0" fontId="156" fillId="0" borderId="71" xfId="96" applyFont="1" applyBorder="1" applyAlignment="1" applyProtection="1">
      <alignment horizontal="center" vertical="center" wrapText="1"/>
      <protection hidden="1"/>
    </xf>
    <xf numFmtId="0" fontId="156" fillId="0" borderId="72" xfId="96" applyFont="1" applyBorder="1" applyAlignment="1" applyProtection="1">
      <alignment horizontal="center" vertical="center" wrapText="1"/>
      <protection hidden="1"/>
    </xf>
    <xf numFmtId="0" fontId="140" fillId="0" borderId="0" xfId="96" applyFont="1" applyBorder="1" applyAlignment="1" applyProtection="1">
      <alignment vertical="center" wrapText="1"/>
      <protection hidden="1"/>
    </xf>
    <xf numFmtId="0" fontId="1" fillId="0" borderId="0" xfId="96" applyBorder="1" applyAlignment="1" applyProtection="1">
      <alignment vertical="center" wrapText="1"/>
      <protection hidden="1"/>
    </xf>
    <xf numFmtId="0" fontId="1" fillId="0" borderId="0" xfId="96" applyBorder="1" applyAlignment="1" applyProtection="1">
      <alignment vertical="center"/>
      <protection hidden="1"/>
    </xf>
    <xf numFmtId="0" fontId="156" fillId="0" borderId="90" xfId="96" applyFont="1" applyBorder="1" applyAlignment="1" applyProtection="1">
      <alignment vertical="center" wrapText="1"/>
      <protection hidden="1"/>
    </xf>
    <xf numFmtId="0" fontId="156" fillId="0" borderId="91" xfId="96" applyFont="1" applyBorder="1" applyAlignment="1" applyProtection="1">
      <alignment vertical="center" wrapText="1"/>
      <protection hidden="1"/>
    </xf>
    <xf numFmtId="0" fontId="146" fillId="0" borderId="0" xfId="96" applyFont="1" applyBorder="1" applyAlignment="1" applyProtection="1">
      <alignment vertical="center" wrapText="1"/>
      <protection hidden="1"/>
    </xf>
    <xf numFmtId="0" fontId="146" fillId="0" borderId="0" xfId="96" applyFont="1" applyBorder="1" applyAlignment="1" applyProtection="1">
      <alignment vertical="center"/>
      <protection hidden="1"/>
    </xf>
    <xf numFmtId="0" fontId="145" fillId="0" borderId="65" xfId="96" applyFont="1" applyFill="1" applyBorder="1" applyAlignment="1" applyProtection="1">
      <alignment horizontal="center" vertical="center" wrapText="1"/>
      <protection hidden="1"/>
    </xf>
    <xf numFmtId="0" fontId="145" fillId="0" borderId="0" xfId="96" applyFont="1" applyFill="1" applyBorder="1" applyAlignment="1" applyProtection="1">
      <alignment horizontal="center" vertical="center" wrapText="1"/>
      <protection hidden="1"/>
    </xf>
    <xf numFmtId="0" fontId="146" fillId="0" borderId="65" xfId="96" applyFont="1" applyBorder="1" applyAlignment="1" applyProtection="1">
      <alignment horizontal="center" vertical="center" wrapText="1"/>
      <protection hidden="1"/>
    </xf>
    <xf numFmtId="0" fontId="146" fillId="0" borderId="0" xfId="96" applyFont="1" applyBorder="1" applyAlignment="1" applyProtection="1">
      <alignment horizontal="center" vertical="center" wrapText="1"/>
      <protection hidden="1"/>
    </xf>
    <xf numFmtId="0" fontId="82" fillId="0" borderId="0" xfId="96" applyFont="1" applyBorder="1" applyAlignment="1" applyProtection="1">
      <alignment vertical="center" wrapText="1"/>
      <protection hidden="1"/>
    </xf>
    <xf numFmtId="0" fontId="144" fillId="0" borderId="0" xfId="96" applyFont="1" applyBorder="1" applyAlignment="1" applyProtection="1">
      <alignment vertical="center" wrapText="1"/>
      <protection hidden="1"/>
    </xf>
    <xf numFmtId="0" fontId="166" fillId="38" borderId="0" xfId="96" applyFont="1" applyFill="1" applyAlignment="1" applyProtection="1">
      <alignment horizontal="center" vertical="center"/>
      <protection hidden="1"/>
    </xf>
    <xf numFmtId="0" fontId="137" fillId="0" borderId="112" xfId="96" applyFont="1" applyBorder="1" applyAlignment="1" applyProtection="1">
      <alignment horizontal="center" vertical="center" wrapText="1"/>
      <protection hidden="1"/>
    </xf>
    <xf numFmtId="0" fontId="137" fillId="0" borderId="114" xfId="96" applyFont="1" applyBorder="1" applyAlignment="1" applyProtection="1">
      <alignment horizontal="center" vertical="center" wrapText="1"/>
      <protection hidden="1"/>
    </xf>
    <xf numFmtId="0" fontId="211" fillId="0" borderId="124" xfId="96" applyFont="1" applyBorder="1" applyAlignment="1" applyProtection="1">
      <alignment horizontal="center" vertical="center" wrapText="1"/>
      <protection hidden="1"/>
    </xf>
    <xf numFmtId="0" fontId="212" fillId="0" borderId="125" xfId="96" applyFont="1" applyBorder="1" applyAlignment="1" applyProtection="1">
      <alignment horizontal="center" vertical="center" wrapText="1"/>
      <protection hidden="1"/>
    </xf>
    <xf numFmtId="0" fontId="212" fillId="0" borderId="126" xfId="96" applyFont="1" applyBorder="1" applyAlignment="1" applyProtection="1">
      <alignment horizontal="center" vertical="center" wrapText="1"/>
      <protection hidden="1"/>
    </xf>
    <xf numFmtId="0" fontId="212" fillId="0" borderId="120" xfId="96" applyFont="1" applyBorder="1" applyAlignment="1" applyProtection="1">
      <alignment horizontal="center" vertical="center" wrapText="1"/>
      <protection hidden="1"/>
    </xf>
    <xf numFmtId="0" fontId="212" fillId="0" borderId="0" xfId="96" applyFont="1" applyBorder="1" applyAlignment="1" applyProtection="1">
      <alignment horizontal="center" vertical="center" wrapText="1"/>
      <protection hidden="1"/>
    </xf>
    <xf numFmtId="0" fontId="212" fillId="0" borderId="79" xfId="96" applyFont="1" applyBorder="1" applyAlignment="1" applyProtection="1">
      <alignment horizontal="center" vertical="center" wrapText="1"/>
      <protection hidden="1"/>
    </xf>
    <xf numFmtId="0" fontId="212" fillId="0" borderId="121" xfId="96" applyFont="1" applyBorder="1" applyAlignment="1" applyProtection="1">
      <alignment horizontal="center" vertical="center" wrapText="1"/>
      <protection hidden="1"/>
    </xf>
    <xf numFmtId="0" fontId="212" fillId="0" borderId="58" xfId="96" applyFont="1" applyBorder="1" applyAlignment="1" applyProtection="1">
      <alignment horizontal="center" vertical="center" wrapText="1"/>
      <protection hidden="1"/>
    </xf>
    <xf numFmtId="0" fontId="212" fillId="0" borderId="127" xfId="96" applyFont="1" applyBorder="1" applyAlignment="1" applyProtection="1">
      <alignment horizontal="center" vertical="center" wrapText="1"/>
      <protection hidden="1"/>
    </xf>
    <xf numFmtId="0" fontId="211" fillId="0" borderId="125" xfId="96" applyFont="1" applyBorder="1" applyAlignment="1" applyProtection="1">
      <alignment horizontal="center" vertical="center" wrapText="1"/>
      <protection hidden="1"/>
    </xf>
    <xf numFmtId="0" fontId="212" fillId="0" borderId="125" xfId="96" applyFont="1" applyBorder="1" applyAlignment="1" applyProtection="1">
      <alignment wrapText="1"/>
      <protection hidden="1"/>
    </xf>
    <xf numFmtId="0" fontId="212" fillId="0" borderId="126" xfId="96" applyFont="1" applyBorder="1" applyAlignment="1" applyProtection="1">
      <alignment wrapText="1"/>
      <protection hidden="1"/>
    </xf>
    <xf numFmtId="0" fontId="211" fillId="0" borderId="120" xfId="96" applyFont="1" applyBorder="1" applyAlignment="1" applyProtection="1">
      <alignment horizontal="center" vertical="center" wrapText="1"/>
      <protection hidden="1"/>
    </xf>
    <xf numFmtId="0" fontId="211" fillId="0" borderId="0" xfId="96" applyFont="1" applyBorder="1" applyAlignment="1" applyProtection="1">
      <alignment horizontal="center" vertical="center" wrapText="1"/>
      <protection hidden="1"/>
    </xf>
    <xf numFmtId="0" fontId="212" fillId="0" borderId="0" xfId="96" applyFont="1" applyBorder="1" applyAlignment="1" applyProtection="1">
      <alignment wrapText="1"/>
      <protection hidden="1"/>
    </xf>
    <xf numFmtId="0" fontId="212" fillId="0" borderId="79" xfId="96" applyFont="1" applyBorder="1" applyAlignment="1" applyProtection="1">
      <alignment wrapText="1"/>
      <protection hidden="1"/>
    </xf>
    <xf numFmtId="0" fontId="211" fillId="0" borderId="121" xfId="96" applyFont="1" applyBorder="1" applyAlignment="1" applyProtection="1">
      <alignment horizontal="center" vertical="center" wrapText="1"/>
      <protection hidden="1"/>
    </xf>
    <xf numFmtId="0" fontId="211" fillId="0" borderId="58" xfId="96" applyFont="1" applyBorder="1" applyAlignment="1" applyProtection="1">
      <alignment horizontal="center" vertical="center" wrapText="1"/>
      <protection hidden="1"/>
    </xf>
    <xf numFmtId="0" fontId="212" fillId="0" borderId="58" xfId="96" applyFont="1" applyBorder="1" applyAlignment="1" applyProtection="1">
      <alignment wrapText="1"/>
      <protection hidden="1"/>
    </xf>
    <xf numFmtId="0" fontId="212" fillId="0" borderId="127" xfId="96" applyFont="1" applyBorder="1" applyAlignment="1" applyProtection="1">
      <alignment wrapText="1"/>
      <protection hidden="1"/>
    </xf>
    <xf numFmtId="0" fontId="168" fillId="38" borderId="0" xfId="96" applyFont="1" applyFill="1" applyAlignment="1" applyProtection="1">
      <alignment horizontal="center" vertical="center" wrapText="1"/>
      <protection hidden="1"/>
    </xf>
    <xf numFmtId="0" fontId="1" fillId="0" borderId="0" xfId="96" applyFont="1" applyAlignment="1" applyProtection="1">
      <alignment vertical="center" wrapText="1"/>
      <protection hidden="1"/>
    </xf>
    <xf numFmtId="0" fontId="168" fillId="38" borderId="0" xfId="96" applyFont="1" applyFill="1" applyAlignment="1" applyProtection="1">
      <alignment horizontal="center" wrapText="1"/>
      <protection hidden="1"/>
    </xf>
    <xf numFmtId="0" fontId="1" fillId="0" borderId="0" xfId="96" applyFont="1" applyAlignment="1" applyProtection="1">
      <alignment wrapText="1"/>
      <protection hidden="1"/>
    </xf>
    <xf numFmtId="0" fontId="1" fillId="0" borderId="57" xfId="96" applyBorder="1" applyAlignment="1" applyProtection="1">
      <alignment vertical="center" wrapText="1"/>
      <protection hidden="1"/>
    </xf>
    <xf numFmtId="0" fontId="137" fillId="0" borderId="96" xfId="96" applyFont="1" applyBorder="1" applyAlignment="1" applyProtection="1">
      <alignment vertical="center" wrapText="1"/>
      <protection hidden="1"/>
    </xf>
    <xf numFmtId="0" fontId="156" fillId="0" borderId="97" xfId="96" applyFont="1" applyBorder="1" applyAlignment="1" applyProtection="1">
      <alignment vertical="center" wrapText="1"/>
      <protection hidden="1"/>
    </xf>
    <xf numFmtId="0" fontId="137" fillId="0" borderId="116" xfId="96" applyFont="1" applyBorder="1" applyAlignment="1" applyProtection="1">
      <alignment vertical="center" wrapText="1"/>
      <protection hidden="1"/>
    </xf>
    <xf numFmtId="0" fontId="137" fillId="0" borderId="117" xfId="96" applyFont="1" applyBorder="1" applyAlignment="1" applyProtection="1">
      <alignment vertical="center" wrapText="1"/>
      <protection hidden="1"/>
    </xf>
    <xf numFmtId="0" fontId="137" fillId="0" borderId="118" xfId="96" applyFont="1" applyBorder="1" applyAlignment="1" applyProtection="1">
      <alignment vertical="center" wrapText="1"/>
      <protection hidden="1"/>
    </xf>
    <xf numFmtId="0" fontId="137" fillId="0" borderId="119" xfId="96" applyFont="1" applyBorder="1" applyAlignment="1" applyProtection="1">
      <alignment vertical="center" wrapText="1"/>
      <protection hidden="1"/>
    </xf>
    <xf numFmtId="0" fontId="137" fillId="0" borderId="97" xfId="96" applyFont="1" applyBorder="1" applyAlignment="1" applyProtection="1">
      <alignment vertical="center" wrapText="1"/>
      <protection hidden="1"/>
    </xf>
    <xf numFmtId="0" fontId="137" fillId="0" borderId="116" xfId="96" applyFont="1" applyBorder="1" applyAlignment="1" applyProtection="1">
      <alignment vertical="center"/>
      <protection hidden="1"/>
    </xf>
    <xf numFmtId="0" fontId="137" fillId="0" borderId="117" xfId="96" applyFont="1" applyBorder="1" applyAlignment="1" applyProtection="1">
      <alignment vertical="center"/>
      <protection hidden="1"/>
    </xf>
    <xf numFmtId="0" fontId="137" fillId="0" borderId="118" xfId="96" applyFont="1" applyBorder="1" applyAlignment="1" applyProtection="1">
      <alignment vertical="center"/>
      <protection hidden="1"/>
    </xf>
    <xf numFmtId="0" fontId="137" fillId="0" borderId="119" xfId="96" applyFont="1" applyBorder="1" applyAlignment="1" applyProtection="1">
      <alignment vertical="center"/>
      <protection hidden="1"/>
    </xf>
    <xf numFmtId="0" fontId="137" fillId="0" borderId="112" xfId="96" applyFont="1" applyBorder="1" applyAlignment="1" applyProtection="1">
      <alignment horizontal="center" vertical="center"/>
      <protection hidden="1"/>
    </xf>
    <xf numFmtId="0" fontId="137" fillId="0" borderId="114" xfId="96" applyFont="1" applyBorder="1" applyAlignment="1" applyProtection="1">
      <alignment horizontal="center" vertical="center"/>
      <protection hidden="1"/>
    </xf>
    <xf numFmtId="0" fontId="146" fillId="0" borderId="0" xfId="96" applyFont="1" applyAlignment="1" applyProtection="1">
      <alignment vertical="center" wrapText="1"/>
      <protection hidden="1"/>
    </xf>
    <xf numFmtId="0" fontId="137" fillId="0" borderId="122" xfId="96" applyFont="1" applyBorder="1" applyAlignment="1" applyProtection="1">
      <alignment horizontal="center" vertical="center" wrapText="1"/>
      <protection hidden="1"/>
    </xf>
    <xf numFmtId="0" fontId="137" fillId="0" borderId="123" xfId="96" applyFont="1" applyBorder="1" applyAlignment="1" applyProtection="1">
      <alignment horizontal="center" vertical="center" wrapText="1"/>
      <protection hidden="1"/>
    </xf>
    <xf numFmtId="0" fontId="183" fillId="38" borderId="0" xfId="96" applyFont="1" applyFill="1" applyAlignment="1" applyProtection="1">
      <alignment horizontal="center" vertical="center" wrapText="1"/>
      <protection hidden="1"/>
    </xf>
    <xf numFmtId="0" fontId="1" fillId="0" borderId="0" xfId="96" applyProtection="1">
      <protection hidden="1"/>
    </xf>
    <xf numFmtId="0" fontId="138" fillId="0" borderId="0" xfId="96" applyFont="1" applyAlignment="1" applyProtection="1">
      <alignment vertical="center" wrapText="1"/>
      <protection hidden="1"/>
    </xf>
    <xf numFmtId="0" fontId="1" fillId="0" borderId="0" xfId="96" applyAlignment="1" applyProtection="1">
      <alignment vertical="center" wrapText="1"/>
      <protection hidden="1"/>
    </xf>
    <xf numFmtId="0" fontId="144" fillId="0" borderId="74" xfId="96" applyFont="1" applyBorder="1" applyAlignment="1" applyProtection="1">
      <alignment horizontal="center" vertical="center"/>
      <protection hidden="1"/>
    </xf>
    <xf numFmtId="0" fontId="144" fillId="0" borderId="67" xfId="96" applyFont="1" applyBorder="1" applyAlignment="1" applyProtection="1">
      <alignment horizontal="center" vertical="center"/>
      <protection hidden="1"/>
    </xf>
    <xf numFmtId="0" fontId="144" fillId="0" borderId="75" xfId="96" applyFont="1" applyBorder="1" applyAlignment="1" applyProtection="1">
      <alignment horizontal="center" vertical="center"/>
      <protection hidden="1"/>
    </xf>
    <xf numFmtId="0" fontId="144" fillId="0" borderId="82" xfId="96" applyFont="1" applyBorder="1" applyAlignment="1" applyProtection="1">
      <alignment horizontal="center" vertical="center"/>
      <protection hidden="1"/>
    </xf>
    <xf numFmtId="0" fontId="144" fillId="0" borderId="57" xfId="96" applyFont="1" applyBorder="1" applyAlignment="1" applyProtection="1">
      <alignment horizontal="center" vertical="center"/>
      <protection hidden="1"/>
    </xf>
    <xf numFmtId="0" fontId="144" fillId="0" borderId="73" xfId="96" applyFont="1" applyBorder="1" applyAlignment="1" applyProtection="1">
      <alignment horizontal="center" vertical="center"/>
      <protection hidden="1"/>
    </xf>
    <xf numFmtId="0" fontId="137" fillId="0" borderId="113" xfId="96" applyFont="1" applyBorder="1" applyAlignment="1" applyProtection="1">
      <alignment horizontal="center" vertical="center"/>
      <protection hidden="1"/>
    </xf>
    <xf numFmtId="0" fontId="137" fillId="0" borderId="115" xfId="96" applyFont="1" applyBorder="1" applyAlignment="1" applyProtection="1">
      <alignment horizontal="center" vertical="center"/>
      <protection hidden="1"/>
    </xf>
  </cellXfs>
  <cellStyles count="13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1 - 20%" xfId="20"/>
    <cellStyle name="Accent1 - 40%" xfId="21"/>
    <cellStyle name="Accent1 - 60%" xfId="22"/>
    <cellStyle name="Accent2" xfId="23" builtinId="33" customBuiltin="1"/>
    <cellStyle name="Accent2 - 20%" xfId="24"/>
    <cellStyle name="Accent2 - 40%" xfId="25"/>
    <cellStyle name="Accent2 - 60%" xfId="26"/>
    <cellStyle name="Accent3" xfId="27" builtinId="37" customBuiltin="1"/>
    <cellStyle name="Accent3 - 20%" xfId="28"/>
    <cellStyle name="Accent3 - 40%" xfId="29"/>
    <cellStyle name="Accent3 - 60%" xfId="30"/>
    <cellStyle name="Accent4" xfId="31" builtinId="41" customBuiltin="1"/>
    <cellStyle name="Accent4 - 20%" xfId="32"/>
    <cellStyle name="Accent4 - 40%" xfId="33"/>
    <cellStyle name="Accent4 - 60%" xfId="34"/>
    <cellStyle name="Accent5" xfId="35" builtinId="45" customBuiltin="1"/>
    <cellStyle name="Accent5 - 20%" xfId="36"/>
    <cellStyle name="Accent5 - 40%" xfId="37"/>
    <cellStyle name="Accent5 - 60%" xfId="38"/>
    <cellStyle name="Accent6" xfId="39" builtinId="49" customBuiltin="1"/>
    <cellStyle name="Accent6 - 20%" xfId="40"/>
    <cellStyle name="Accent6 - 40%" xfId="41"/>
    <cellStyle name="Accent6 - 60%" xfId="42"/>
    <cellStyle name="AeE­ [0]_INQUIRY ¿μ¾÷AßAø " xfId="43"/>
    <cellStyle name="AeE­_INQUIRY ¿μ¾÷AßAø " xfId="44"/>
    <cellStyle name="AÞ¸¶ [0]_INQUIRY ¿?¾÷AßAø " xfId="45"/>
    <cellStyle name="AÞ¸¶_INQUIRY ¿?¾÷AßAø " xfId="46"/>
    <cellStyle name="Bad" xfId="47" builtinId="27" customBuiltin="1"/>
    <cellStyle name="Black" xfId="48"/>
    <cellStyle name="Border" xfId="49"/>
    <cellStyle name="C?AØ_¿?¾÷CoE² " xfId="50"/>
    <cellStyle name="C￥AØ_¿μ¾÷CoE² " xfId="51"/>
    <cellStyle name="Calculation" xfId="52" builtinId="22" customBuiltin="1"/>
    <cellStyle name="Check Cell" xfId="53" builtinId="23" customBuiltin="1"/>
    <cellStyle name="Comma 2" xfId="54"/>
    <cellStyle name="Comma 3" xfId="55"/>
    <cellStyle name="Comma 4" xfId="56"/>
    <cellStyle name="Comma 5" xfId="57"/>
    <cellStyle name="Comma 6" xfId="58"/>
    <cellStyle name="Comma_Copy of New-Form-16-AY-11-12" xfId="59"/>
    <cellStyle name="Comma0" xfId="60"/>
    <cellStyle name="Currency0" xfId="61"/>
    <cellStyle name="Date" xfId="62"/>
    <cellStyle name="Dezimal [0]_laroux" xfId="63"/>
    <cellStyle name="Dezimal_laroux" xfId="64"/>
    <cellStyle name="Emphasis 1" xfId="65"/>
    <cellStyle name="Emphasis 2" xfId="66"/>
    <cellStyle name="Emphasis 3" xfId="67"/>
    <cellStyle name="Euro" xfId="68"/>
    <cellStyle name="Explanatory Text" xfId="69" builtinId="53" customBuiltin="1"/>
    <cellStyle name="Fixed" xfId="70"/>
    <cellStyle name="Good" xfId="71" builtinId="26" customBuiltin="1"/>
    <cellStyle name="Grey" xfId="72"/>
    <cellStyle name="Heading 1" xfId="73" builtinId="16" customBuiltin="1"/>
    <cellStyle name="Heading 2" xfId="74" builtinId="17" customBuiltin="1"/>
    <cellStyle name="Heading 3" xfId="75" builtinId="18" customBuiltin="1"/>
    <cellStyle name="Heading 4" xfId="76" builtinId="19" customBuiltin="1"/>
    <cellStyle name="Hyperlink" xfId="77" builtinId="8"/>
    <cellStyle name="Input" xfId="78" builtinId="20" customBuiltin="1"/>
    <cellStyle name="Input [yellow]" xfId="79"/>
    <cellStyle name="Linked Cell" xfId="80" builtinId="24" customBuiltin="1"/>
    <cellStyle name="Milliers [0]_laroux" xfId="81"/>
    <cellStyle name="Milliers_laroux" xfId="82"/>
    <cellStyle name="Neutral" xfId="83" builtinId="28" customBuiltin="1"/>
    <cellStyle name="Non défini" xfId="84"/>
    <cellStyle name="Normal" xfId="0" builtinId="0"/>
    <cellStyle name="Normal - Style1" xfId="85"/>
    <cellStyle name="Normal 2" xfId="86"/>
    <cellStyle name="Normal 3" xfId="87"/>
    <cellStyle name="Normal 4" xfId="88"/>
    <cellStyle name="Normal 5" xfId="89"/>
    <cellStyle name="Normal 6" xfId="90"/>
    <cellStyle name="Normal 7" xfId="91"/>
    <cellStyle name="Normal_Copy of New-Form-16-AY-11-12" xfId="92"/>
    <cellStyle name="Normal_I T 2006_New" xfId="93"/>
    <cellStyle name="Normal_I T 2006_New_IT_Y10_Y11_2011_With Form 10 E_Final &amp; Proposed Calculation" xfId="94"/>
    <cellStyle name="Normal_Kirit Patel" xfId="95"/>
    <cellStyle name="Normal_SAHAJ New IN EXCEL FORMAT" xfId="96"/>
    <cellStyle name="Note" xfId="97" builtinId="10" customBuiltin="1"/>
    <cellStyle name="Note 2" xfId="98"/>
    <cellStyle name="Note 3" xfId="99"/>
    <cellStyle name="Note 4" xfId="100"/>
    <cellStyle name="Note 5" xfId="101"/>
    <cellStyle name="Output" xfId="102" builtinId="21" customBuiltin="1"/>
    <cellStyle name="Percent [2]" xfId="103"/>
    <cellStyle name="Percent 2" xfId="104"/>
    <cellStyle name="Percent 3" xfId="105"/>
    <cellStyle name="Percent 4" xfId="106"/>
    <cellStyle name="Percent 5" xfId="107"/>
    <cellStyle name="Red" xfId="108"/>
    <cellStyle name="Sheet Title" xfId="109"/>
    <cellStyle name="Style 1" xfId="110"/>
    <cellStyle name="Style 1 2" xfId="111"/>
    <cellStyle name="Style 1 3" xfId="112"/>
    <cellStyle name="Style 1 4" xfId="113"/>
    <cellStyle name="Style 1 5" xfId="114"/>
    <cellStyle name="Title" xfId="115" builtinId="15" customBuiltin="1"/>
    <cellStyle name="Total" xfId="116" builtinId="25" customBuiltin="1"/>
    <cellStyle name="Währung [0]_RESULTS" xfId="117"/>
    <cellStyle name="Währung_RESULTS" xfId="118"/>
    <cellStyle name="Warning Text" xfId="119" builtinId="11" customBuiltin="1"/>
    <cellStyle name="똿뗦먛귟 [0.00]_PRODUCT DETAIL Q1" xfId="120"/>
    <cellStyle name="똿뗦먛귟_PRODUCT DETAIL Q1" xfId="121"/>
    <cellStyle name="믅됞 [0.00]_PRODUCT DETAIL Q1" xfId="122"/>
    <cellStyle name="믅됞_PRODUCT DETAIL Q1" xfId="123"/>
    <cellStyle name="백분율_HOBONG" xfId="124"/>
    <cellStyle name="뷭?_BOOKSHIP" xfId="125"/>
    <cellStyle name="콤마 [0]_1202" xfId="126"/>
    <cellStyle name="콤마_1202" xfId="127"/>
    <cellStyle name="통화 [0]_1202" xfId="128"/>
    <cellStyle name="통화_1202" xfId="129"/>
    <cellStyle name="표준_(정보부문)월별인원계획" xfId="13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26" Type="http://schemas.openxmlformats.org/officeDocument/2006/relationships/image" Target="../media/image28.emf"/><Relationship Id="rId39" Type="http://schemas.openxmlformats.org/officeDocument/2006/relationships/image" Target="../media/image41.emf"/><Relationship Id="rId21" Type="http://schemas.openxmlformats.org/officeDocument/2006/relationships/image" Target="../media/image23.emf"/><Relationship Id="rId34" Type="http://schemas.openxmlformats.org/officeDocument/2006/relationships/image" Target="../media/image36.emf"/><Relationship Id="rId42" Type="http://schemas.openxmlformats.org/officeDocument/2006/relationships/image" Target="../media/image44.emf"/><Relationship Id="rId47" Type="http://schemas.openxmlformats.org/officeDocument/2006/relationships/image" Target="../media/image49.emf"/><Relationship Id="rId50" Type="http://schemas.openxmlformats.org/officeDocument/2006/relationships/image" Target="../media/image52.emf"/><Relationship Id="rId55" Type="http://schemas.openxmlformats.org/officeDocument/2006/relationships/image" Target="../media/image57.emf"/><Relationship Id="rId7" Type="http://schemas.openxmlformats.org/officeDocument/2006/relationships/image" Target="../media/image9.emf"/><Relationship Id="rId12" Type="http://schemas.openxmlformats.org/officeDocument/2006/relationships/image" Target="../media/image14.emf"/><Relationship Id="rId17" Type="http://schemas.openxmlformats.org/officeDocument/2006/relationships/image" Target="../media/image19.emf"/><Relationship Id="rId25" Type="http://schemas.openxmlformats.org/officeDocument/2006/relationships/image" Target="../media/image27.emf"/><Relationship Id="rId33" Type="http://schemas.openxmlformats.org/officeDocument/2006/relationships/image" Target="../media/image35.emf"/><Relationship Id="rId38" Type="http://schemas.openxmlformats.org/officeDocument/2006/relationships/image" Target="../media/image40.emf"/><Relationship Id="rId46" Type="http://schemas.openxmlformats.org/officeDocument/2006/relationships/image" Target="../media/image48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29" Type="http://schemas.openxmlformats.org/officeDocument/2006/relationships/image" Target="../media/image31.emf"/><Relationship Id="rId41" Type="http://schemas.openxmlformats.org/officeDocument/2006/relationships/image" Target="../media/image43.emf"/><Relationship Id="rId54" Type="http://schemas.openxmlformats.org/officeDocument/2006/relationships/image" Target="../media/image56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24" Type="http://schemas.openxmlformats.org/officeDocument/2006/relationships/image" Target="../media/image26.emf"/><Relationship Id="rId32" Type="http://schemas.openxmlformats.org/officeDocument/2006/relationships/image" Target="../media/image34.emf"/><Relationship Id="rId37" Type="http://schemas.openxmlformats.org/officeDocument/2006/relationships/image" Target="../media/image39.emf"/><Relationship Id="rId40" Type="http://schemas.openxmlformats.org/officeDocument/2006/relationships/image" Target="../media/image42.emf"/><Relationship Id="rId45" Type="http://schemas.openxmlformats.org/officeDocument/2006/relationships/image" Target="../media/image47.emf"/><Relationship Id="rId53" Type="http://schemas.openxmlformats.org/officeDocument/2006/relationships/image" Target="../media/image55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23" Type="http://schemas.openxmlformats.org/officeDocument/2006/relationships/image" Target="../media/image25.emf"/><Relationship Id="rId28" Type="http://schemas.openxmlformats.org/officeDocument/2006/relationships/image" Target="../media/image30.emf"/><Relationship Id="rId36" Type="http://schemas.openxmlformats.org/officeDocument/2006/relationships/image" Target="../media/image38.emf"/><Relationship Id="rId49" Type="http://schemas.openxmlformats.org/officeDocument/2006/relationships/image" Target="../media/image51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31" Type="http://schemas.openxmlformats.org/officeDocument/2006/relationships/image" Target="../media/image33.emf"/><Relationship Id="rId44" Type="http://schemas.openxmlformats.org/officeDocument/2006/relationships/image" Target="../media/image46.emf"/><Relationship Id="rId52" Type="http://schemas.openxmlformats.org/officeDocument/2006/relationships/image" Target="../media/image54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Relationship Id="rId22" Type="http://schemas.openxmlformats.org/officeDocument/2006/relationships/image" Target="../media/image24.emf"/><Relationship Id="rId27" Type="http://schemas.openxmlformats.org/officeDocument/2006/relationships/image" Target="../media/image29.emf"/><Relationship Id="rId30" Type="http://schemas.openxmlformats.org/officeDocument/2006/relationships/image" Target="../media/image32.emf"/><Relationship Id="rId35" Type="http://schemas.openxmlformats.org/officeDocument/2006/relationships/image" Target="../media/image37.emf"/><Relationship Id="rId43" Type="http://schemas.openxmlformats.org/officeDocument/2006/relationships/image" Target="../media/image45.emf"/><Relationship Id="rId48" Type="http://schemas.openxmlformats.org/officeDocument/2006/relationships/image" Target="../media/image50.emf"/><Relationship Id="rId8" Type="http://schemas.openxmlformats.org/officeDocument/2006/relationships/image" Target="../media/image10.emf"/><Relationship Id="rId51" Type="http://schemas.openxmlformats.org/officeDocument/2006/relationships/image" Target="../media/image53.emf"/><Relationship Id="rId3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65.emf"/><Relationship Id="rId13" Type="http://schemas.openxmlformats.org/officeDocument/2006/relationships/image" Target="../media/image70.emf"/><Relationship Id="rId18" Type="http://schemas.openxmlformats.org/officeDocument/2006/relationships/image" Target="../media/image75.emf"/><Relationship Id="rId26" Type="http://schemas.openxmlformats.org/officeDocument/2006/relationships/image" Target="../media/image83.emf"/><Relationship Id="rId3" Type="http://schemas.openxmlformats.org/officeDocument/2006/relationships/image" Target="../media/image60.emf"/><Relationship Id="rId21" Type="http://schemas.openxmlformats.org/officeDocument/2006/relationships/image" Target="../media/image78.emf"/><Relationship Id="rId7" Type="http://schemas.openxmlformats.org/officeDocument/2006/relationships/image" Target="../media/image64.emf"/><Relationship Id="rId12" Type="http://schemas.openxmlformats.org/officeDocument/2006/relationships/image" Target="../media/image69.emf"/><Relationship Id="rId17" Type="http://schemas.openxmlformats.org/officeDocument/2006/relationships/image" Target="../media/image74.emf"/><Relationship Id="rId25" Type="http://schemas.openxmlformats.org/officeDocument/2006/relationships/image" Target="../media/image82.emf"/><Relationship Id="rId33" Type="http://schemas.openxmlformats.org/officeDocument/2006/relationships/image" Target="../media/image90.emf"/><Relationship Id="rId2" Type="http://schemas.openxmlformats.org/officeDocument/2006/relationships/image" Target="../media/image59.emf"/><Relationship Id="rId16" Type="http://schemas.openxmlformats.org/officeDocument/2006/relationships/image" Target="../media/image73.emf"/><Relationship Id="rId20" Type="http://schemas.openxmlformats.org/officeDocument/2006/relationships/image" Target="../media/image77.emf"/><Relationship Id="rId29" Type="http://schemas.openxmlformats.org/officeDocument/2006/relationships/image" Target="../media/image86.emf"/><Relationship Id="rId1" Type="http://schemas.openxmlformats.org/officeDocument/2006/relationships/image" Target="../media/image58.emf"/><Relationship Id="rId6" Type="http://schemas.openxmlformats.org/officeDocument/2006/relationships/image" Target="../media/image63.emf"/><Relationship Id="rId11" Type="http://schemas.openxmlformats.org/officeDocument/2006/relationships/image" Target="../media/image68.emf"/><Relationship Id="rId24" Type="http://schemas.openxmlformats.org/officeDocument/2006/relationships/image" Target="../media/image81.emf"/><Relationship Id="rId32" Type="http://schemas.openxmlformats.org/officeDocument/2006/relationships/image" Target="../media/image89.emf"/><Relationship Id="rId5" Type="http://schemas.openxmlformats.org/officeDocument/2006/relationships/image" Target="../media/image62.png"/><Relationship Id="rId15" Type="http://schemas.openxmlformats.org/officeDocument/2006/relationships/image" Target="../media/image72.emf"/><Relationship Id="rId23" Type="http://schemas.openxmlformats.org/officeDocument/2006/relationships/image" Target="../media/image80.emf"/><Relationship Id="rId28" Type="http://schemas.openxmlformats.org/officeDocument/2006/relationships/image" Target="../media/image85.emf"/><Relationship Id="rId10" Type="http://schemas.openxmlformats.org/officeDocument/2006/relationships/image" Target="../media/image67.emf"/><Relationship Id="rId19" Type="http://schemas.openxmlformats.org/officeDocument/2006/relationships/image" Target="../media/image76.emf"/><Relationship Id="rId31" Type="http://schemas.openxmlformats.org/officeDocument/2006/relationships/image" Target="../media/image88.emf"/><Relationship Id="rId4" Type="http://schemas.openxmlformats.org/officeDocument/2006/relationships/image" Target="../media/image61.emf"/><Relationship Id="rId9" Type="http://schemas.openxmlformats.org/officeDocument/2006/relationships/image" Target="../media/image66.emf"/><Relationship Id="rId14" Type="http://schemas.openxmlformats.org/officeDocument/2006/relationships/image" Target="../media/image71.emf"/><Relationship Id="rId22" Type="http://schemas.openxmlformats.org/officeDocument/2006/relationships/image" Target="../media/image79.emf"/><Relationship Id="rId27" Type="http://schemas.openxmlformats.org/officeDocument/2006/relationships/image" Target="../media/image84.emf"/><Relationship Id="rId30" Type="http://schemas.openxmlformats.org/officeDocument/2006/relationships/image" Target="../media/image87.em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emf"/><Relationship Id="rId13" Type="http://schemas.openxmlformats.org/officeDocument/2006/relationships/image" Target="../media/image93.emf"/><Relationship Id="rId18" Type="http://schemas.openxmlformats.org/officeDocument/2006/relationships/image" Target="../media/image98.emf"/><Relationship Id="rId3" Type="http://schemas.openxmlformats.org/officeDocument/2006/relationships/image" Target="../media/image5.emf"/><Relationship Id="rId7" Type="http://schemas.openxmlformats.org/officeDocument/2006/relationships/image" Target="../media/image9.emf"/><Relationship Id="rId12" Type="http://schemas.openxmlformats.org/officeDocument/2006/relationships/image" Target="../media/image92.emf"/><Relationship Id="rId17" Type="http://schemas.openxmlformats.org/officeDocument/2006/relationships/image" Target="../media/image97.emf"/><Relationship Id="rId2" Type="http://schemas.openxmlformats.org/officeDocument/2006/relationships/image" Target="../media/image4.emf"/><Relationship Id="rId16" Type="http://schemas.openxmlformats.org/officeDocument/2006/relationships/image" Target="../media/image96.emf"/><Relationship Id="rId20" Type="http://schemas.openxmlformats.org/officeDocument/2006/relationships/image" Target="../media/image100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91.emf"/><Relationship Id="rId5" Type="http://schemas.openxmlformats.org/officeDocument/2006/relationships/image" Target="../media/image7.emf"/><Relationship Id="rId15" Type="http://schemas.openxmlformats.org/officeDocument/2006/relationships/image" Target="../media/image95.emf"/><Relationship Id="rId10" Type="http://schemas.openxmlformats.org/officeDocument/2006/relationships/image" Target="../media/image12.emf"/><Relationship Id="rId19" Type="http://schemas.openxmlformats.org/officeDocument/2006/relationships/image" Target="../media/image99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9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19050</xdr:rowOff>
    </xdr:from>
    <xdr:to>
      <xdr:col>4</xdr:col>
      <xdr:colOff>0</xdr:colOff>
      <xdr:row>65535</xdr:row>
      <xdr:rowOff>0</xdr:rowOff>
    </xdr:to>
    <xdr:sp macro="" textlink="">
      <xdr:nvSpPr>
        <xdr:cNvPr id="25609" name="AutoShape 10" descr="Slide1"/>
        <xdr:cNvSpPr>
          <a:spLocks noChangeArrowheads="1"/>
        </xdr:cNvSpPr>
      </xdr:nvSpPr>
      <xdr:spPr bwMode="auto">
        <a:xfrm>
          <a:off x="0" y="3533775"/>
          <a:ext cx="4000500" cy="1485900"/>
        </a:xfrm>
        <a:prstGeom prst="roundRect">
          <a:avLst>
            <a:gd name="adj" fmla="val 0"/>
          </a:avLst>
        </a:prstGeom>
        <a:blipFill dpi="0" rotWithShape="1">
          <a:blip xmlns:r="http://schemas.openxmlformats.org/officeDocument/2006/relationships" r:embed="rId1" cstate="print"/>
          <a:srcRect/>
          <a:stretch>
            <a:fillRect/>
          </a:stretch>
        </a:blip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1866900</xdr:colOff>
      <xdr:row>14</xdr:row>
      <xdr:rowOff>180975</xdr:rowOff>
    </xdr:from>
    <xdr:to>
      <xdr:col>11</xdr:col>
      <xdr:colOff>180975</xdr:colOff>
      <xdr:row>19</xdr:row>
      <xdr:rowOff>180975</xdr:rowOff>
    </xdr:to>
    <xdr:pic>
      <xdr:nvPicPr>
        <xdr:cNvPr id="11448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72375" y="3657600"/>
          <a:ext cx="177165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14</xdr:row>
      <xdr:rowOff>190500</xdr:rowOff>
    </xdr:from>
    <xdr:to>
      <xdr:col>2</xdr:col>
      <xdr:colOff>409575</xdr:colOff>
      <xdr:row>19</xdr:row>
      <xdr:rowOff>190500</xdr:rowOff>
    </xdr:to>
    <xdr:pic>
      <xdr:nvPicPr>
        <xdr:cNvPr id="11449" name="Picture 123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3667125"/>
          <a:ext cx="1771650" cy="1333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8</xdr:row>
      <xdr:rowOff>123825</xdr:rowOff>
    </xdr:from>
    <xdr:to>
      <xdr:col>20</xdr:col>
      <xdr:colOff>66675</xdr:colOff>
      <xdr:row>15</xdr:row>
      <xdr:rowOff>152400</xdr:rowOff>
    </xdr:to>
    <xdr:sp macro="" textlink="">
      <xdr:nvSpPr>
        <xdr:cNvPr id="28686" name="AutoShape 20"/>
        <xdr:cNvSpPr>
          <a:spLocks noChangeArrowheads="1"/>
        </xdr:cNvSpPr>
      </xdr:nvSpPr>
      <xdr:spPr bwMode="auto">
        <a:xfrm>
          <a:off x="257175" y="1514475"/>
          <a:ext cx="3771900" cy="1085850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123825</xdr:colOff>
      <xdr:row>8</xdr:row>
      <xdr:rowOff>114300</xdr:rowOff>
    </xdr:from>
    <xdr:to>
      <xdr:col>40</xdr:col>
      <xdr:colOff>76200</xdr:colOff>
      <xdr:row>15</xdr:row>
      <xdr:rowOff>142875</xdr:rowOff>
    </xdr:to>
    <xdr:sp macro="" textlink="">
      <xdr:nvSpPr>
        <xdr:cNvPr id="28687" name="AutoShape 21"/>
        <xdr:cNvSpPr>
          <a:spLocks noChangeArrowheads="1"/>
        </xdr:cNvSpPr>
      </xdr:nvSpPr>
      <xdr:spPr bwMode="auto">
        <a:xfrm>
          <a:off x="4086225" y="1514475"/>
          <a:ext cx="3819525" cy="1076325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5129</xdr:colOff>
      <xdr:row>18</xdr:row>
      <xdr:rowOff>19050</xdr:rowOff>
    </xdr:from>
    <xdr:to>
      <xdr:col>7</xdr:col>
      <xdr:colOff>104775</xdr:colOff>
      <xdr:row>18</xdr:row>
      <xdr:rowOff>121626</xdr:rowOff>
    </xdr:to>
    <xdr:sp macro="" textlink="">
      <xdr:nvSpPr>
        <xdr:cNvPr id="10" name="Flowchart: Connector 9"/>
        <xdr:cNvSpPr/>
      </xdr:nvSpPr>
      <xdr:spPr>
        <a:xfrm flipH="1">
          <a:off x="835269" y="2234712"/>
          <a:ext cx="99646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48</xdr:col>
      <xdr:colOff>104775</xdr:colOff>
      <xdr:row>39</xdr:row>
      <xdr:rowOff>95250</xdr:rowOff>
    </xdr:from>
    <xdr:to>
      <xdr:col>50</xdr:col>
      <xdr:colOff>9525</xdr:colOff>
      <xdr:row>40</xdr:row>
      <xdr:rowOff>85725</xdr:rowOff>
    </xdr:to>
    <xdr:sp macro="" textlink="">
      <xdr:nvSpPr>
        <xdr:cNvPr id="36009" name="Flowchart: Connector 22"/>
        <xdr:cNvSpPr>
          <a:spLocks noChangeArrowheads="1"/>
        </xdr:cNvSpPr>
      </xdr:nvSpPr>
      <xdr:spPr bwMode="auto">
        <a:xfrm flipH="1">
          <a:off x="6143625" y="5324475"/>
          <a:ext cx="133350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56</xdr:col>
      <xdr:colOff>9525</xdr:colOff>
      <xdr:row>39</xdr:row>
      <xdr:rowOff>104775</xdr:rowOff>
    </xdr:from>
    <xdr:to>
      <xdr:col>57</xdr:col>
      <xdr:colOff>9525</xdr:colOff>
      <xdr:row>40</xdr:row>
      <xdr:rowOff>95250</xdr:rowOff>
    </xdr:to>
    <xdr:sp macro="" textlink="">
      <xdr:nvSpPr>
        <xdr:cNvPr id="36010" name="Flowchart: Connector 23"/>
        <xdr:cNvSpPr>
          <a:spLocks noChangeArrowheads="1"/>
        </xdr:cNvSpPr>
      </xdr:nvSpPr>
      <xdr:spPr bwMode="auto">
        <a:xfrm flipH="1">
          <a:off x="6962775" y="5334000"/>
          <a:ext cx="114300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61</xdr:col>
      <xdr:colOff>9525</xdr:colOff>
      <xdr:row>39</xdr:row>
      <xdr:rowOff>95250</xdr:rowOff>
    </xdr:from>
    <xdr:to>
      <xdr:col>62</xdr:col>
      <xdr:colOff>9525</xdr:colOff>
      <xdr:row>40</xdr:row>
      <xdr:rowOff>95250</xdr:rowOff>
    </xdr:to>
    <xdr:sp macro="" textlink="">
      <xdr:nvSpPr>
        <xdr:cNvPr id="36011" name="Flowchart: Connector 24"/>
        <xdr:cNvSpPr>
          <a:spLocks noChangeArrowheads="1"/>
        </xdr:cNvSpPr>
      </xdr:nvSpPr>
      <xdr:spPr bwMode="auto">
        <a:xfrm flipH="1">
          <a:off x="7534275" y="5324475"/>
          <a:ext cx="114300" cy="12382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9</xdr:col>
      <xdr:colOff>104775</xdr:colOff>
      <xdr:row>44</xdr:row>
      <xdr:rowOff>8059</xdr:rowOff>
    </xdr:from>
    <xdr:to>
      <xdr:col>10</xdr:col>
      <xdr:colOff>110049</xdr:colOff>
      <xdr:row>45</xdr:row>
      <xdr:rowOff>7193</xdr:rowOff>
    </xdr:to>
    <xdr:sp macro="" textlink="">
      <xdr:nvSpPr>
        <xdr:cNvPr id="35" name="Flowchart: Connector 34"/>
        <xdr:cNvSpPr/>
      </xdr:nvSpPr>
      <xdr:spPr>
        <a:xfrm flipH="1">
          <a:off x="1641231" y="5004288"/>
          <a:ext cx="99645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17</xdr:col>
      <xdr:colOff>28575</xdr:colOff>
      <xdr:row>44</xdr:row>
      <xdr:rowOff>9525</xdr:rowOff>
    </xdr:from>
    <xdr:to>
      <xdr:col>18</xdr:col>
      <xdr:colOff>0</xdr:colOff>
      <xdr:row>45</xdr:row>
      <xdr:rowOff>28575</xdr:rowOff>
    </xdr:to>
    <xdr:sp macro="" textlink="">
      <xdr:nvSpPr>
        <xdr:cNvPr id="36013" name="Flowchart: Connector 35"/>
        <xdr:cNvSpPr>
          <a:spLocks noChangeArrowheads="1"/>
        </xdr:cNvSpPr>
      </xdr:nvSpPr>
      <xdr:spPr bwMode="auto">
        <a:xfrm flipH="1">
          <a:off x="2162175" y="5867400"/>
          <a:ext cx="104775" cy="1428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44</xdr:row>
      <xdr:rowOff>28575</xdr:rowOff>
    </xdr:from>
    <xdr:to>
      <xdr:col>24</xdr:col>
      <xdr:colOff>19050</xdr:colOff>
      <xdr:row>45</xdr:row>
      <xdr:rowOff>0</xdr:rowOff>
    </xdr:to>
    <xdr:sp macro="" textlink="">
      <xdr:nvSpPr>
        <xdr:cNvPr id="36014" name="Flowchart: Connector 36"/>
        <xdr:cNvSpPr>
          <a:spLocks noChangeArrowheads="1"/>
        </xdr:cNvSpPr>
      </xdr:nvSpPr>
      <xdr:spPr bwMode="auto">
        <a:xfrm flipH="1">
          <a:off x="2952750" y="5886450"/>
          <a:ext cx="161925" cy="952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39</xdr:col>
      <xdr:colOff>9525</xdr:colOff>
      <xdr:row>44</xdr:row>
      <xdr:rowOff>28575</xdr:rowOff>
    </xdr:from>
    <xdr:to>
      <xdr:col>40</xdr:col>
      <xdr:colOff>9525</xdr:colOff>
      <xdr:row>45</xdr:row>
      <xdr:rowOff>0</xdr:rowOff>
    </xdr:to>
    <xdr:sp macro="" textlink="">
      <xdr:nvSpPr>
        <xdr:cNvPr id="36015" name="Flowchart: Connector 39"/>
        <xdr:cNvSpPr>
          <a:spLocks noChangeArrowheads="1"/>
        </xdr:cNvSpPr>
      </xdr:nvSpPr>
      <xdr:spPr bwMode="auto">
        <a:xfrm flipH="1">
          <a:off x="5019675" y="5886450"/>
          <a:ext cx="114300" cy="952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45</xdr:col>
      <xdr:colOff>19050</xdr:colOff>
      <xdr:row>44</xdr:row>
      <xdr:rowOff>28575</xdr:rowOff>
    </xdr:from>
    <xdr:to>
      <xdr:col>46</xdr:col>
      <xdr:colOff>0</xdr:colOff>
      <xdr:row>45</xdr:row>
      <xdr:rowOff>19050</xdr:rowOff>
    </xdr:to>
    <xdr:sp macro="" textlink="">
      <xdr:nvSpPr>
        <xdr:cNvPr id="36016" name="Flowchart: Connector 40"/>
        <xdr:cNvSpPr>
          <a:spLocks noChangeArrowheads="1"/>
        </xdr:cNvSpPr>
      </xdr:nvSpPr>
      <xdr:spPr bwMode="auto">
        <a:xfrm flipH="1">
          <a:off x="5715000" y="5886450"/>
          <a:ext cx="95250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15</xdr:col>
      <xdr:colOff>29181</xdr:colOff>
      <xdr:row>47</xdr:row>
      <xdr:rowOff>20465</xdr:rowOff>
    </xdr:from>
    <xdr:to>
      <xdr:col>15</xdr:col>
      <xdr:colOff>123825</xdr:colOff>
      <xdr:row>48</xdr:row>
      <xdr:rowOff>0</xdr:rowOff>
    </xdr:to>
    <xdr:sp macro="" textlink="">
      <xdr:nvSpPr>
        <xdr:cNvPr id="50" name="Flowchart: Connector 49"/>
        <xdr:cNvSpPr/>
      </xdr:nvSpPr>
      <xdr:spPr>
        <a:xfrm flipH="1">
          <a:off x="2210406" y="6183140"/>
          <a:ext cx="94644" cy="103360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22</xdr:col>
      <xdr:colOff>17585</xdr:colOff>
      <xdr:row>47</xdr:row>
      <xdr:rowOff>7327</xdr:rowOff>
    </xdr:from>
    <xdr:to>
      <xdr:col>22</xdr:col>
      <xdr:colOff>114299</xdr:colOff>
      <xdr:row>47</xdr:row>
      <xdr:rowOff>112102</xdr:rowOff>
    </xdr:to>
    <xdr:sp macro="" textlink="">
      <xdr:nvSpPr>
        <xdr:cNvPr id="51" name="Flowchart: Connector 50"/>
        <xdr:cNvSpPr/>
      </xdr:nvSpPr>
      <xdr:spPr>
        <a:xfrm flipH="1">
          <a:off x="3670789" y="5758962"/>
          <a:ext cx="99645" cy="104775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31</xdr:col>
      <xdr:colOff>38100</xdr:colOff>
      <xdr:row>47</xdr:row>
      <xdr:rowOff>19050</xdr:rowOff>
    </xdr:from>
    <xdr:to>
      <xdr:col>32</xdr:col>
      <xdr:colOff>23445</xdr:colOff>
      <xdr:row>48</xdr:row>
      <xdr:rowOff>0</xdr:rowOff>
    </xdr:to>
    <xdr:sp macro="" textlink="">
      <xdr:nvSpPr>
        <xdr:cNvPr id="54" name="Flowchart: Connector 53"/>
        <xdr:cNvSpPr/>
      </xdr:nvSpPr>
      <xdr:spPr>
        <a:xfrm flipH="1">
          <a:off x="5158154" y="5751635"/>
          <a:ext cx="99645" cy="104775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51</xdr:col>
      <xdr:colOff>113567</xdr:colOff>
      <xdr:row>47</xdr:row>
      <xdr:rowOff>19050</xdr:rowOff>
    </xdr:from>
    <xdr:to>
      <xdr:col>52</xdr:col>
      <xdr:colOff>95981</xdr:colOff>
      <xdr:row>47</xdr:row>
      <xdr:rowOff>121626</xdr:rowOff>
    </xdr:to>
    <xdr:sp macro="" textlink="">
      <xdr:nvSpPr>
        <xdr:cNvPr id="56" name="Flowchart: Connector 55"/>
        <xdr:cNvSpPr/>
      </xdr:nvSpPr>
      <xdr:spPr>
        <a:xfrm flipH="1">
          <a:off x="5458557" y="6000750"/>
          <a:ext cx="99645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56</xdr:col>
      <xdr:colOff>33704</xdr:colOff>
      <xdr:row>47</xdr:row>
      <xdr:rowOff>5129</xdr:rowOff>
    </xdr:from>
    <xdr:to>
      <xdr:col>57</xdr:col>
      <xdr:colOff>19049</xdr:colOff>
      <xdr:row>47</xdr:row>
      <xdr:rowOff>107705</xdr:rowOff>
    </xdr:to>
    <xdr:sp macro="" textlink="">
      <xdr:nvSpPr>
        <xdr:cNvPr id="58" name="Flowchart: Connector 57"/>
        <xdr:cNvSpPr/>
      </xdr:nvSpPr>
      <xdr:spPr>
        <a:xfrm flipH="1">
          <a:off x="6345116" y="6015404"/>
          <a:ext cx="99645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60</xdr:col>
      <xdr:colOff>66676</xdr:colOff>
      <xdr:row>47</xdr:row>
      <xdr:rowOff>21981</xdr:rowOff>
    </xdr:from>
    <xdr:to>
      <xdr:col>61</xdr:col>
      <xdr:colOff>52021</xdr:colOff>
      <xdr:row>48</xdr:row>
      <xdr:rowOff>732</xdr:rowOff>
    </xdr:to>
    <xdr:sp macro="" textlink="">
      <xdr:nvSpPr>
        <xdr:cNvPr id="59" name="Flowchart: Connector 58"/>
        <xdr:cNvSpPr/>
      </xdr:nvSpPr>
      <xdr:spPr>
        <a:xfrm flipH="1">
          <a:off x="6916616" y="6022731"/>
          <a:ext cx="99645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10</xdr:col>
      <xdr:colOff>104775</xdr:colOff>
      <xdr:row>50</xdr:row>
      <xdr:rowOff>19050</xdr:rowOff>
    </xdr:from>
    <xdr:to>
      <xdr:col>11</xdr:col>
      <xdr:colOff>38100</xdr:colOff>
      <xdr:row>50</xdr:row>
      <xdr:rowOff>57150</xdr:rowOff>
    </xdr:to>
    <xdr:sp macro="" textlink="">
      <xdr:nvSpPr>
        <xdr:cNvPr id="36023" name="Isosceles Triangle 61"/>
        <xdr:cNvSpPr>
          <a:spLocks noChangeArrowheads="1"/>
        </xdr:cNvSpPr>
      </xdr:nvSpPr>
      <xdr:spPr bwMode="auto">
        <a:xfrm rot="5400000" flipH="1">
          <a:off x="1300163" y="6615112"/>
          <a:ext cx="38100" cy="4762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76200</xdr:colOff>
      <xdr:row>58</xdr:row>
      <xdr:rowOff>85725</xdr:rowOff>
    </xdr:from>
    <xdr:to>
      <xdr:col>48</xdr:col>
      <xdr:colOff>9525</xdr:colOff>
      <xdr:row>58</xdr:row>
      <xdr:rowOff>114300</xdr:rowOff>
    </xdr:to>
    <xdr:sp macro="" textlink="">
      <xdr:nvSpPr>
        <xdr:cNvPr id="36024" name="Isosceles Triangle 65"/>
        <xdr:cNvSpPr>
          <a:spLocks noChangeArrowheads="1"/>
        </xdr:cNvSpPr>
      </xdr:nvSpPr>
      <xdr:spPr bwMode="auto">
        <a:xfrm rot="10800000" flipH="1">
          <a:off x="6000750" y="7820025"/>
          <a:ext cx="47625" cy="28575"/>
        </a:xfrm>
        <a:prstGeom prst="triangle">
          <a:avLst>
            <a:gd name="adj" fmla="val 50000"/>
          </a:avLst>
        </a:prstGeom>
        <a:solidFill>
          <a:srgbClr val="FF0000"/>
        </a:solidFill>
        <a:ln w="25400" algn="ctr">
          <a:solidFill>
            <a:srgbClr val="FF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47625</xdr:colOff>
      <xdr:row>84</xdr:row>
      <xdr:rowOff>142875</xdr:rowOff>
    </xdr:from>
    <xdr:to>
      <xdr:col>3</xdr:col>
      <xdr:colOff>66675</xdr:colOff>
      <xdr:row>85</xdr:row>
      <xdr:rowOff>104775</xdr:rowOff>
    </xdr:to>
    <xdr:sp macro="" textlink="">
      <xdr:nvSpPr>
        <xdr:cNvPr id="36026" name="Right Arrow 7"/>
        <xdr:cNvSpPr>
          <a:spLocks noChangeArrowheads="1"/>
        </xdr:cNvSpPr>
      </xdr:nvSpPr>
      <xdr:spPr bwMode="auto">
        <a:xfrm>
          <a:off x="161925" y="11991975"/>
          <a:ext cx="247650" cy="152400"/>
        </a:xfrm>
        <a:prstGeom prst="rightArrow">
          <a:avLst>
            <a:gd name="adj1" fmla="val 50000"/>
            <a:gd name="adj2" fmla="val 62502"/>
          </a:avLst>
        </a:prstGeom>
        <a:solidFill>
          <a:srgbClr val="000000"/>
        </a:solidFill>
        <a:ln w="25400" cmpd="thinThick" algn="ctr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51</xdr:col>
      <xdr:colOff>19050</xdr:colOff>
      <xdr:row>44</xdr:row>
      <xdr:rowOff>9525</xdr:rowOff>
    </xdr:from>
    <xdr:to>
      <xdr:col>52</xdr:col>
      <xdr:colOff>9525</xdr:colOff>
      <xdr:row>45</xdr:row>
      <xdr:rowOff>0</xdr:rowOff>
    </xdr:to>
    <xdr:sp macro="" textlink="">
      <xdr:nvSpPr>
        <xdr:cNvPr id="36027" name="Flowchart: Connector 100"/>
        <xdr:cNvSpPr>
          <a:spLocks noChangeArrowheads="1"/>
        </xdr:cNvSpPr>
      </xdr:nvSpPr>
      <xdr:spPr bwMode="auto">
        <a:xfrm flipH="1">
          <a:off x="6400800" y="5867400"/>
          <a:ext cx="104775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36</xdr:col>
      <xdr:colOff>76200</xdr:colOff>
      <xdr:row>8</xdr:row>
      <xdr:rowOff>19050</xdr:rowOff>
    </xdr:from>
    <xdr:to>
      <xdr:col>50</xdr:col>
      <xdr:colOff>38100</xdr:colOff>
      <xdr:row>9</xdr:row>
      <xdr:rowOff>95250</xdr:rowOff>
    </xdr:to>
    <xdr:pic>
      <xdr:nvPicPr>
        <xdr:cNvPr id="3602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16000" contrast="84000"/>
        </a:blip>
        <a:srcRect l="55444" t="-14285" r="29674"/>
        <a:stretch>
          <a:fillRect/>
        </a:stretch>
      </xdr:blipFill>
      <xdr:spPr bwMode="auto">
        <a:xfrm>
          <a:off x="4743450" y="1381125"/>
          <a:ext cx="15621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95250</xdr:colOff>
      <xdr:row>12</xdr:row>
      <xdr:rowOff>38100</xdr:rowOff>
    </xdr:from>
    <xdr:to>
      <xdr:col>14</xdr:col>
      <xdr:colOff>0</xdr:colOff>
      <xdr:row>13</xdr:row>
      <xdr:rowOff>76200</xdr:rowOff>
    </xdr:to>
    <xdr:pic>
      <xdr:nvPicPr>
        <xdr:cNvPr id="36029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-16000" contrast="84000"/>
        </a:blip>
        <a:srcRect/>
        <a:stretch>
          <a:fillRect/>
        </a:stretch>
      </xdr:blipFill>
      <xdr:spPr bwMode="auto">
        <a:xfrm>
          <a:off x="323850" y="1885950"/>
          <a:ext cx="13239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45</xdr:col>
      <xdr:colOff>9525</xdr:colOff>
      <xdr:row>12</xdr:row>
      <xdr:rowOff>76200</xdr:rowOff>
    </xdr:from>
    <xdr:to>
      <xdr:col>65</xdr:col>
      <xdr:colOff>38100</xdr:colOff>
      <xdr:row>14</xdr:row>
      <xdr:rowOff>47625</xdr:rowOff>
    </xdr:to>
    <xdr:pic>
      <xdr:nvPicPr>
        <xdr:cNvPr id="36030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705475" y="1924050"/>
          <a:ext cx="23145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47625</xdr:colOff>
      <xdr:row>16</xdr:row>
      <xdr:rowOff>19050</xdr:rowOff>
    </xdr:from>
    <xdr:to>
      <xdr:col>9</xdr:col>
      <xdr:colOff>66675</xdr:colOff>
      <xdr:row>17</xdr:row>
      <xdr:rowOff>76200</xdr:rowOff>
    </xdr:to>
    <xdr:pic>
      <xdr:nvPicPr>
        <xdr:cNvPr id="36031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90525" y="2362200"/>
          <a:ext cx="7524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104775</xdr:colOff>
      <xdr:row>16</xdr:row>
      <xdr:rowOff>19050</xdr:rowOff>
    </xdr:from>
    <xdr:to>
      <xdr:col>22</xdr:col>
      <xdr:colOff>85725</xdr:colOff>
      <xdr:row>17</xdr:row>
      <xdr:rowOff>66675</xdr:rowOff>
    </xdr:to>
    <xdr:pic>
      <xdr:nvPicPr>
        <xdr:cNvPr id="36032" name="Picture 3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lum bright="-16000" contrast="84000"/>
        </a:blip>
        <a:srcRect/>
        <a:stretch>
          <a:fillRect/>
        </a:stretch>
      </xdr:blipFill>
      <xdr:spPr bwMode="auto">
        <a:xfrm>
          <a:off x="1638300" y="2362200"/>
          <a:ext cx="12573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133350</xdr:colOff>
      <xdr:row>16</xdr:row>
      <xdr:rowOff>66675</xdr:rowOff>
    </xdr:from>
    <xdr:to>
      <xdr:col>45</xdr:col>
      <xdr:colOff>76200</xdr:colOff>
      <xdr:row>17</xdr:row>
      <xdr:rowOff>95250</xdr:rowOff>
    </xdr:to>
    <xdr:pic>
      <xdr:nvPicPr>
        <xdr:cNvPr id="36033" name="Picture 34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lum bright="-16000" contrast="84000"/>
        </a:blip>
        <a:srcRect/>
        <a:stretch>
          <a:fillRect/>
        </a:stretch>
      </xdr:blipFill>
      <xdr:spPr bwMode="auto">
        <a:xfrm>
          <a:off x="3228975" y="2409825"/>
          <a:ext cx="254317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104775</xdr:colOff>
      <xdr:row>20</xdr:row>
      <xdr:rowOff>19050</xdr:rowOff>
    </xdr:from>
    <xdr:to>
      <xdr:col>19</xdr:col>
      <xdr:colOff>76200</xdr:colOff>
      <xdr:row>21</xdr:row>
      <xdr:rowOff>76200</xdr:rowOff>
    </xdr:to>
    <xdr:pic>
      <xdr:nvPicPr>
        <xdr:cNvPr id="36034" name="Picture 62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lum bright="-16000" contrast="84000"/>
        </a:blip>
        <a:srcRect/>
        <a:stretch>
          <a:fillRect/>
        </a:stretch>
      </xdr:blipFill>
      <xdr:spPr bwMode="auto">
        <a:xfrm>
          <a:off x="333375" y="2895600"/>
          <a:ext cx="21240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95250</xdr:colOff>
      <xdr:row>20</xdr:row>
      <xdr:rowOff>19050</xdr:rowOff>
    </xdr:from>
    <xdr:to>
      <xdr:col>45</xdr:col>
      <xdr:colOff>47625</xdr:colOff>
      <xdr:row>21</xdr:row>
      <xdr:rowOff>66675</xdr:rowOff>
    </xdr:to>
    <xdr:pic>
      <xdr:nvPicPr>
        <xdr:cNvPr id="36035" name="Picture 63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lum bright="-16000" contrast="84000"/>
        </a:blip>
        <a:srcRect/>
        <a:stretch>
          <a:fillRect/>
        </a:stretch>
      </xdr:blipFill>
      <xdr:spPr bwMode="auto">
        <a:xfrm>
          <a:off x="4305300" y="2895600"/>
          <a:ext cx="14382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104775</xdr:colOff>
      <xdr:row>24</xdr:row>
      <xdr:rowOff>47625</xdr:rowOff>
    </xdr:from>
    <xdr:to>
      <xdr:col>21</xdr:col>
      <xdr:colOff>104775</xdr:colOff>
      <xdr:row>25</xdr:row>
      <xdr:rowOff>28575</xdr:rowOff>
    </xdr:to>
    <xdr:pic>
      <xdr:nvPicPr>
        <xdr:cNvPr id="36036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 r="83900" b="19028"/>
        <a:stretch>
          <a:fillRect/>
        </a:stretch>
      </xdr:blipFill>
      <xdr:spPr bwMode="auto">
        <a:xfrm>
          <a:off x="333375" y="3400425"/>
          <a:ext cx="2438400" cy="104775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27</xdr:row>
      <xdr:rowOff>114300</xdr:rowOff>
    </xdr:from>
    <xdr:to>
      <xdr:col>12</xdr:col>
      <xdr:colOff>19050</xdr:colOff>
      <xdr:row>29</xdr:row>
      <xdr:rowOff>66675</xdr:rowOff>
    </xdr:to>
    <xdr:pic>
      <xdr:nvPicPr>
        <xdr:cNvPr id="36037" name="Picture 50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lum bright="-16000" contrast="84000"/>
        </a:blip>
        <a:srcRect r="84006"/>
        <a:stretch>
          <a:fillRect/>
        </a:stretch>
      </xdr:blipFill>
      <xdr:spPr bwMode="auto">
        <a:xfrm>
          <a:off x="342900" y="3857625"/>
          <a:ext cx="109537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85725</xdr:colOff>
      <xdr:row>32</xdr:row>
      <xdr:rowOff>38100</xdr:rowOff>
    </xdr:from>
    <xdr:to>
      <xdr:col>17</xdr:col>
      <xdr:colOff>38100</xdr:colOff>
      <xdr:row>33</xdr:row>
      <xdr:rowOff>85725</xdr:rowOff>
    </xdr:to>
    <xdr:pic>
      <xdr:nvPicPr>
        <xdr:cNvPr id="36038" name="Picture 64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314325" y="4400550"/>
          <a:ext cx="18573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36</xdr:row>
      <xdr:rowOff>76200</xdr:rowOff>
    </xdr:from>
    <xdr:to>
      <xdr:col>19</xdr:col>
      <xdr:colOff>95250</xdr:colOff>
      <xdr:row>38</xdr:row>
      <xdr:rowOff>19050</xdr:rowOff>
    </xdr:to>
    <xdr:pic>
      <xdr:nvPicPr>
        <xdr:cNvPr id="36039" name="Picture 66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342900" y="4933950"/>
          <a:ext cx="21336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19050</xdr:colOff>
      <xdr:row>36</xdr:row>
      <xdr:rowOff>114300</xdr:rowOff>
    </xdr:from>
    <xdr:to>
      <xdr:col>31</xdr:col>
      <xdr:colOff>28575</xdr:colOff>
      <xdr:row>37</xdr:row>
      <xdr:rowOff>114300</xdr:rowOff>
    </xdr:to>
    <xdr:pic>
      <xdr:nvPicPr>
        <xdr:cNvPr id="36040" name="Picture 81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686050" y="4972050"/>
          <a:ext cx="14382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31</xdr:col>
      <xdr:colOff>104775</xdr:colOff>
      <xdr:row>39</xdr:row>
      <xdr:rowOff>85725</xdr:rowOff>
    </xdr:from>
    <xdr:to>
      <xdr:col>48</xdr:col>
      <xdr:colOff>76200</xdr:colOff>
      <xdr:row>41</xdr:row>
      <xdr:rowOff>0</xdr:rowOff>
    </xdr:to>
    <xdr:pic>
      <xdr:nvPicPr>
        <xdr:cNvPr id="36041" name="Picture 82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4200525" y="5314950"/>
          <a:ext cx="1914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50</xdr:col>
      <xdr:colOff>66675</xdr:colOff>
      <xdr:row>39</xdr:row>
      <xdr:rowOff>85725</xdr:rowOff>
    </xdr:from>
    <xdr:to>
      <xdr:col>55</xdr:col>
      <xdr:colOff>95250</xdr:colOff>
      <xdr:row>41</xdr:row>
      <xdr:rowOff>9525</xdr:rowOff>
    </xdr:to>
    <xdr:pic>
      <xdr:nvPicPr>
        <xdr:cNvPr id="36042" name="Picture 99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6334125" y="5314950"/>
          <a:ext cx="6000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57</xdr:col>
      <xdr:colOff>66675</xdr:colOff>
      <xdr:row>39</xdr:row>
      <xdr:rowOff>114300</xdr:rowOff>
    </xdr:from>
    <xdr:to>
      <xdr:col>60</xdr:col>
      <xdr:colOff>57150</xdr:colOff>
      <xdr:row>40</xdr:row>
      <xdr:rowOff>123825</xdr:rowOff>
    </xdr:to>
    <xdr:pic>
      <xdr:nvPicPr>
        <xdr:cNvPr id="36043" name="Picture 100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7134225" y="5343525"/>
          <a:ext cx="3333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62</xdr:col>
      <xdr:colOff>38100</xdr:colOff>
      <xdr:row>39</xdr:row>
      <xdr:rowOff>104775</xdr:rowOff>
    </xdr:from>
    <xdr:to>
      <xdr:col>66</xdr:col>
      <xdr:colOff>19050</xdr:colOff>
      <xdr:row>40</xdr:row>
      <xdr:rowOff>104775</xdr:rowOff>
    </xdr:to>
    <xdr:pic>
      <xdr:nvPicPr>
        <xdr:cNvPr id="36044" name="Picture 101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7677150" y="5334000"/>
          <a:ext cx="4857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19050</xdr:colOff>
      <xdr:row>43</xdr:row>
      <xdr:rowOff>76200</xdr:rowOff>
    </xdr:from>
    <xdr:to>
      <xdr:col>9</xdr:col>
      <xdr:colOff>85725</xdr:colOff>
      <xdr:row>45</xdr:row>
      <xdr:rowOff>28575</xdr:rowOff>
    </xdr:to>
    <xdr:pic>
      <xdr:nvPicPr>
        <xdr:cNvPr id="36045" name="Picture 121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361950" y="5810250"/>
          <a:ext cx="8001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47625</xdr:colOff>
      <xdr:row>43</xdr:row>
      <xdr:rowOff>114300</xdr:rowOff>
    </xdr:from>
    <xdr:to>
      <xdr:col>16</xdr:col>
      <xdr:colOff>85725</xdr:colOff>
      <xdr:row>45</xdr:row>
      <xdr:rowOff>57150</xdr:rowOff>
    </xdr:to>
    <xdr:pic>
      <xdr:nvPicPr>
        <xdr:cNvPr id="36046" name="Picture 122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352550" y="5848350"/>
          <a:ext cx="70485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19050</xdr:colOff>
      <xdr:row>44</xdr:row>
      <xdr:rowOff>0</xdr:rowOff>
    </xdr:from>
    <xdr:to>
      <xdr:col>22</xdr:col>
      <xdr:colOff>95250</xdr:colOff>
      <xdr:row>45</xdr:row>
      <xdr:rowOff>38100</xdr:rowOff>
    </xdr:to>
    <xdr:pic>
      <xdr:nvPicPr>
        <xdr:cNvPr id="36047" name="Picture 144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286000" y="5857875"/>
          <a:ext cx="6191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85725</xdr:colOff>
      <xdr:row>44</xdr:row>
      <xdr:rowOff>9525</xdr:rowOff>
    </xdr:from>
    <xdr:to>
      <xdr:col>30</xdr:col>
      <xdr:colOff>57150</xdr:colOff>
      <xdr:row>45</xdr:row>
      <xdr:rowOff>47625</xdr:rowOff>
    </xdr:to>
    <xdr:pic>
      <xdr:nvPicPr>
        <xdr:cNvPr id="36048" name="Picture 145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3181350" y="5867400"/>
          <a:ext cx="8286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31</xdr:col>
      <xdr:colOff>19050</xdr:colOff>
      <xdr:row>43</xdr:row>
      <xdr:rowOff>104775</xdr:rowOff>
    </xdr:from>
    <xdr:to>
      <xdr:col>38</xdr:col>
      <xdr:colOff>38100</xdr:colOff>
      <xdr:row>45</xdr:row>
      <xdr:rowOff>76200</xdr:rowOff>
    </xdr:to>
    <xdr:pic>
      <xdr:nvPicPr>
        <xdr:cNvPr id="36049" name="Picture 146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4114800" y="5838825"/>
          <a:ext cx="81915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57150</xdr:colOff>
      <xdr:row>43</xdr:row>
      <xdr:rowOff>114300</xdr:rowOff>
    </xdr:from>
    <xdr:to>
      <xdr:col>44</xdr:col>
      <xdr:colOff>85725</xdr:colOff>
      <xdr:row>45</xdr:row>
      <xdr:rowOff>19050</xdr:rowOff>
    </xdr:to>
    <xdr:pic>
      <xdr:nvPicPr>
        <xdr:cNvPr id="36050" name="Picture 197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5181600" y="5848350"/>
          <a:ext cx="48577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46</xdr:col>
      <xdr:colOff>28575</xdr:colOff>
      <xdr:row>43</xdr:row>
      <xdr:rowOff>104775</xdr:rowOff>
    </xdr:from>
    <xdr:to>
      <xdr:col>50</xdr:col>
      <xdr:colOff>95250</xdr:colOff>
      <xdr:row>45</xdr:row>
      <xdr:rowOff>38100</xdr:rowOff>
    </xdr:to>
    <xdr:pic>
      <xdr:nvPicPr>
        <xdr:cNvPr id="36051" name="Picture 198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5838825" y="5838825"/>
          <a:ext cx="5238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52</xdr:col>
      <xdr:colOff>47625</xdr:colOff>
      <xdr:row>43</xdr:row>
      <xdr:rowOff>114300</xdr:rowOff>
    </xdr:from>
    <xdr:to>
      <xdr:col>65</xdr:col>
      <xdr:colOff>76200</xdr:colOff>
      <xdr:row>45</xdr:row>
      <xdr:rowOff>38100</xdr:rowOff>
    </xdr:to>
    <xdr:pic>
      <xdr:nvPicPr>
        <xdr:cNvPr id="36052" name="Picture 199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6543675" y="5848350"/>
          <a:ext cx="15144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19050</xdr:colOff>
      <xdr:row>46</xdr:row>
      <xdr:rowOff>76200</xdr:rowOff>
    </xdr:from>
    <xdr:to>
      <xdr:col>14</xdr:col>
      <xdr:colOff>38100</xdr:colOff>
      <xdr:row>48</xdr:row>
      <xdr:rowOff>9525</xdr:rowOff>
    </xdr:to>
    <xdr:pic>
      <xdr:nvPicPr>
        <xdr:cNvPr id="36053" name="Picture 312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361950" y="6181725"/>
          <a:ext cx="13239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142875</xdr:colOff>
      <xdr:row>46</xdr:row>
      <xdr:rowOff>95250</xdr:rowOff>
    </xdr:from>
    <xdr:to>
      <xdr:col>22</xdr:col>
      <xdr:colOff>19050</xdr:colOff>
      <xdr:row>48</xdr:row>
      <xdr:rowOff>9525</xdr:rowOff>
    </xdr:to>
    <xdr:pic>
      <xdr:nvPicPr>
        <xdr:cNvPr id="36054" name="Picture 342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962150" y="6200775"/>
          <a:ext cx="8667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23</xdr:col>
      <xdr:colOff>9525</xdr:colOff>
      <xdr:row>46</xdr:row>
      <xdr:rowOff>104775</xdr:rowOff>
    </xdr:from>
    <xdr:to>
      <xdr:col>30</xdr:col>
      <xdr:colOff>114300</xdr:colOff>
      <xdr:row>48</xdr:row>
      <xdr:rowOff>76200</xdr:rowOff>
    </xdr:to>
    <xdr:pic>
      <xdr:nvPicPr>
        <xdr:cNvPr id="36055" name="Picture 343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2962275" y="6210300"/>
          <a:ext cx="11049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38100</xdr:colOff>
      <xdr:row>46</xdr:row>
      <xdr:rowOff>95250</xdr:rowOff>
    </xdr:from>
    <xdr:to>
      <xdr:col>41</xdr:col>
      <xdr:colOff>19050</xdr:colOff>
      <xdr:row>48</xdr:row>
      <xdr:rowOff>9525</xdr:rowOff>
    </xdr:to>
    <xdr:pic>
      <xdr:nvPicPr>
        <xdr:cNvPr id="36056" name="Picture 375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4248150" y="6200775"/>
          <a:ext cx="100965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41</xdr:col>
      <xdr:colOff>104775</xdr:colOff>
      <xdr:row>46</xdr:row>
      <xdr:rowOff>95250</xdr:rowOff>
    </xdr:from>
    <xdr:to>
      <xdr:col>51</xdr:col>
      <xdr:colOff>9525</xdr:colOff>
      <xdr:row>48</xdr:row>
      <xdr:rowOff>66675</xdr:rowOff>
    </xdr:to>
    <xdr:pic>
      <xdr:nvPicPr>
        <xdr:cNvPr id="36057" name="Picture 408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5343525" y="6200775"/>
          <a:ext cx="104775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53</xdr:col>
      <xdr:colOff>9525</xdr:colOff>
      <xdr:row>47</xdr:row>
      <xdr:rowOff>9525</xdr:rowOff>
    </xdr:from>
    <xdr:to>
      <xdr:col>55</xdr:col>
      <xdr:colOff>104775</xdr:colOff>
      <xdr:row>48</xdr:row>
      <xdr:rowOff>28575</xdr:rowOff>
    </xdr:to>
    <xdr:pic>
      <xdr:nvPicPr>
        <xdr:cNvPr id="36058" name="Picture 409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6619875" y="6238875"/>
          <a:ext cx="32385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57</xdr:col>
      <xdr:colOff>57150</xdr:colOff>
      <xdr:row>47</xdr:row>
      <xdr:rowOff>9525</xdr:rowOff>
    </xdr:from>
    <xdr:to>
      <xdr:col>60</xdr:col>
      <xdr:colOff>38100</xdr:colOff>
      <xdr:row>48</xdr:row>
      <xdr:rowOff>9525</xdr:rowOff>
    </xdr:to>
    <xdr:pic>
      <xdr:nvPicPr>
        <xdr:cNvPr id="36059" name="Picture 444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7124700" y="6238875"/>
          <a:ext cx="32385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61</xdr:col>
      <xdr:colOff>85725</xdr:colOff>
      <xdr:row>47</xdr:row>
      <xdr:rowOff>9525</xdr:rowOff>
    </xdr:from>
    <xdr:to>
      <xdr:col>64</xdr:col>
      <xdr:colOff>85725</xdr:colOff>
      <xdr:row>48</xdr:row>
      <xdr:rowOff>38100</xdr:rowOff>
    </xdr:to>
    <xdr:pic>
      <xdr:nvPicPr>
        <xdr:cNvPr id="36060" name="Picture 44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7610475" y="6238875"/>
          <a:ext cx="3429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47625</xdr:colOff>
      <xdr:row>49</xdr:row>
      <xdr:rowOff>76200</xdr:rowOff>
    </xdr:from>
    <xdr:to>
      <xdr:col>12</xdr:col>
      <xdr:colOff>0</xdr:colOff>
      <xdr:row>51</xdr:row>
      <xdr:rowOff>57150</xdr:rowOff>
    </xdr:to>
    <xdr:pic>
      <xdr:nvPicPr>
        <xdr:cNvPr id="36061" name="Picture 482"/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/>
        <a:srcRect/>
        <a:stretch>
          <a:fillRect/>
        </a:stretch>
      </xdr:blipFill>
      <xdr:spPr bwMode="auto">
        <a:xfrm>
          <a:off x="390525" y="6553200"/>
          <a:ext cx="10287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76200</xdr:colOff>
      <xdr:row>52</xdr:row>
      <xdr:rowOff>19050</xdr:rowOff>
    </xdr:from>
    <xdr:to>
      <xdr:col>25</xdr:col>
      <xdr:colOff>38100</xdr:colOff>
      <xdr:row>53</xdr:row>
      <xdr:rowOff>19050</xdr:rowOff>
    </xdr:to>
    <xdr:pic>
      <xdr:nvPicPr>
        <xdr:cNvPr id="36062" name="Picture 1370"/>
        <xdr:cNvPicPr>
          <a:picLocks noChangeAspect="1" noChangeArrowheads="1"/>
        </xdr:cNvPicPr>
      </xdr:nvPicPr>
      <xdr:blipFill>
        <a:blip xmlns:r="http://schemas.openxmlformats.org/officeDocument/2006/relationships" r:embed="rId35" cstate="print"/>
        <a:srcRect/>
        <a:stretch>
          <a:fillRect/>
        </a:stretch>
      </xdr:blipFill>
      <xdr:spPr bwMode="auto">
        <a:xfrm>
          <a:off x="1609725" y="6867525"/>
          <a:ext cx="1666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37</xdr:col>
      <xdr:colOff>47625</xdr:colOff>
      <xdr:row>50</xdr:row>
      <xdr:rowOff>28575</xdr:rowOff>
    </xdr:from>
    <xdr:to>
      <xdr:col>42</xdr:col>
      <xdr:colOff>0</xdr:colOff>
      <xdr:row>51</xdr:row>
      <xdr:rowOff>95250</xdr:rowOff>
    </xdr:to>
    <xdr:pic>
      <xdr:nvPicPr>
        <xdr:cNvPr id="36063" name="Picture 483"/>
        <xdr:cNvPicPr>
          <a:picLocks noChangeAspect="1" noChangeArrowheads="1"/>
        </xdr:cNvPicPr>
      </xdr:nvPicPr>
      <xdr:blipFill>
        <a:blip xmlns:r="http://schemas.openxmlformats.org/officeDocument/2006/relationships" r:embed="rId36" cstate="print"/>
        <a:srcRect/>
        <a:stretch>
          <a:fillRect/>
        </a:stretch>
      </xdr:blipFill>
      <xdr:spPr bwMode="auto">
        <a:xfrm>
          <a:off x="4829175" y="6629400"/>
          <a:ext cx="5238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43</xdr:col>
      <xdr:colOff>95250</xdr:colOff>
      <xdr:row>52</xdr:row>
      <xdr:rowOff>28575</xdr:rowOff>
    </xdr:from>
    <xdr:to>
      <xdr:col>56</xdr:col>
      <xdr:colOff>85725</xdr:colOff>
      <xdr:row>53</xdr:row>
      <xdr:rowOff>38100</xdr:rowOff>
    </xdr:to>
    <xdr:pic>
      <xdr:nvPicPr>
        <xdr:cNvPr id="36064" name="Picture 1371"/>
        <xdr:cNvPicPr>
          <a:picLocks noChangeAspect="1" noChangeArrowheads="1"/>
        </xdr:cNvPicPr>
      </xdr:nvPicPr>
      <xdr:blipFill>
        <a:blip xmlns:r="http://schemas.openxmlformats.org/officeDocument/2006/relationships" r:embed="rId37" cstate="print"/>
        <a:srcRect/>
        <a:stretch>
          <a:fillRect/>
        </a:stretch>
      </xdr:blipFill>
      <xdr:spPr bwMode="auto">
        <a:xfrm>
          <a:off x="5562600" y="6877050"/>
          <a:ext cx="14763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104775</xdr:colOff>
      <xdr:row>55</xdr:row>
      <xdr:rowOff>114300</xdr:rowOff>
    </xdr:from>
    <xdr:to>
      <xdr:col>35</xdr:col>
      <xdr:colOff>85725</xdr:colOff>
      <xdr:row>57</xdr:row>
      <xdr:rowOff>123825</xdr:rowOff>
    </xdr:to>
    <xdr:pic>
      <xdr:nvPicPr>
        <xdr:cNvPr id="36065" name="Picture 563"/>
        <xdr:cNvPicPr>
          <a:picLocks noChangeAspect="1" noChangeArrowheads="1"/>
        </xdr:cNvPicPr>
      </xdr:nvPicPr>
      <xdr:blipFill>
        <a:blip xmlns:r="http://schemas.openxmlformats.org/officeDocument/2006/relationships" r:embed="rId38" cstate="print"/>
        <a:srcRect/>
        <a:stretch>
          <a:fillRect/>
        </a:stretch>
      </xdr:blipFill>
      <xdr:spPr bwMode="auto">
        <a:xfrm>
          <a:off x="723900" y="7439025"/>
          <a:ext cx="39147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104775</xdr:colOff>
      <xdr:row>59</xdr:row>
      <xdr:rowOff>0</xdr:rowOff>
    </xdr:from>
    <xdr:to>
      <xdr:col>31</xdr:col>
      <xdr:colOff>47625</xdr:colOff>
      <xdr:row>60</xdr:row>
      <xdr:rowOff>28575</xdr:rowOff>
    </xdr:to>
    <xdr:pic>
      <xdr:nvPicPr>
        <xdr:cNvPr id="36066" name="Picture 565"/>
        <xdr:cNvPicPr>
          <a:picLocks noChangeAspect="1" noChangeArrowheads="1"/>
        </xdr:cNvPicPr>
      </xdr:nvPicPr>
      <xdr:blipFill>
        <a:blip xmlns:r="http://schemas.openxmlformats.org/officeDocument/2006/relationships" r:embed="rId39" cstate="print"/>
        <a:srcRect/>
        <a:stretch>
          <a:fillRect/>
        </a:stretch>
      </xdr:blipFill>
      <xdr:spPr bwMode="auto">
        <a:xfrm>
          <a:off x="723900" y="7896225"/>
          <a:ext cx="341947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76200</xdr:colOff>
      <xdr:row>61</xdr:row>
      <xdr:rowOff>9525</xdr:rowOff>
    </xdr:from>
    <xdr:to>
      <xdr:col>35</xdr:col>
      <xdr:colOff>76200</xdr:colOff>
      <xdr:row>62</xdr:row>
      <xdr:rowOff>152400</xdr:rowOff>
    </xdr:to>
    <xdr:pic>
      <xdr:nvPicPr>
        <xdr:cNvPr id="36067" name="Picture 568"/>
        <xdr:cNvPicPr>
          <a:picLocks noChangeAspect="1" noChangeArrowheads="1"/>
        </xdr:cNvPicPr>
      </xdr:nvPicPr>
      <xdr:blipFill>
        <a:blip xmlns:r="http://schemas.openxmlformats.org/officeDocument/2006/relationships" r:embed="rId40" cstate="print"/>
        <a:srcRect/>
        <a:stretch>
          <a:fillRect/>
        </a:stretch>
      </xdr:blipFill>
      <xdr:spPr bwMode="auto">
        <a:xfrm>
          <a:off x="695325" y="8162925"/>
          <a:ext cx="393382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64</xdr:row>
      <xdr:rowOff>19050</xdr:rowOff>
    </xdr:from>
    <xdr:to>
      <xdr:col>32</xdr:col>
      <xdr:colOff>57150</xdr:colOff>
      <xdr:row>64</xdr:row>
      <xdr:rowOff>152400</xdr:rowOff>
    </xdr:to>
    <xdr:pic>
      <xdr:nvPicPr>
        <xdr:cNvPr id="36068" name="Picture 569"/>
        <xdr:cNvPicPr>
          <a:picLocks noChangeAspect="1" noChangeArrowheads="1"/>
        </xdr:cNvPicPr>
      </xdr:nvPicPr>
      <xdr:blipFill>
        <a:blip xmlns:r="http://schemas.openxmlformats.org/officeDocument/2006/relationships" r:embed="rId41" cstate="print"/>
        <a:srcRect/>
        <a:stretch>
          <a:fillRect/>
        </a:stretch>
      </xdr:blipFill>
      <xdr:spPr bwMode="auto">
        <a:xfrm>
          <a:off x="733425" y="8667750"/>
          <a:ext cx="35337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41</xdr:col>
      <xdr:colOff>19050</xdr:colOff>
      <xdr:row>55</xdr:row>
      <xdr:rowOff>104775</xdr:rowOff>
    </xdr:from>
    <xdr:to>
      <xdr:col>46</xdr:col>
      <xdr:colOff>19050</xdr:colOff>
      <xdr:row>65</xdr:row>
      <xdr:rowOff>0</xdr:rowOff>
    </xdr:to>
    <xdr:pic>
      <xdr:nvPicPr>
        <xdr:cNvPr id="36069" name="Picture 881"/>
        <xdr:cNvPicPr>
          <a:picLocks noChangeAspect="1" noChangeArrowheads="1"/>
        </xdr:cNvPicPr>
      </xdr:nvPicPr>
      <xdr:blipFill>
        <a:blip xmlns:r="http://schemas.openxmlformats.org/officeDocument/2006/relationships" r:embed="rId42" cstate="print"/>
        <a:srcRect/>
        <a:stretch>
          <a:fillRect/>
        </a:stretch>
      </xdr:blipFill>
      <xdr:spPr bwMode="auto">
        <a:xfrm>
          <a:off x="5257800" y="7429500"/>
          <a:ext cx="5715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</xdr:colOff>
      <xdr:row>68</xdr:row>
      <xdr:rowOff>9525</xdr:rowOff>
    </xdr:from>
    <xdr:to>
      <xdr:col>12</xdr:col>
      <xdr:colOff>66675</xdr:colOff>
      <xdr:row>69</xdr:row>
      <xdr:rowOff>19050</xdr:rowOff>
    </xdr:to>
    <xdr:pic>
      <xdr:nvPicPr>
        <xdr:cNvPr id="36070" name="Picture 613"/>
        <xdr:cNvPicPr>
          <a:picLocks noChangeAspect="1" noChangeArrowheads="1"/>
        </xdr:cNvPicPr>
      </xdr:nvPicPr>
      <xdr:blipFill>
        <a:blip xmlns:r="http://schemas.openxmlformats.org/officeDocument/2006/relationships" r:embed="rId43" cstate="print"/>
        <a:srcRect/>
        <a:stretch>
          <a:fillRect/>
        </a:stretch>
      </xdr:blipFill>
      <xdr:spPr bwMode="auto">
        <a:xfrm>
          <a:off x="742950" y="9334500"/>
          <a:ext cx="7429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85725</xdr:colOff>
      <xdr:row>70</xdr:row>
      <xdr:rowOff>28575</xdr:rowOff>
    </xdr:from>
    <xdr:to>
      <xdr:col>12</xdr:col>
      <xdr:colOff>47625</xdr:colOff>
      <xdr:row>71</xdr:row>
      <xdr:rowOff>19050</xdr:rowOff>
    </xdr:to>
    <xdr:pic>
      <xdr:nvPicPr>
        <xdr:cNvPr id="36071" name="Picture 614"/>
        <xdr:cNvPicPr>
          <a:picLocks noChangeAspect="1" noChangeArrowheads="1"/>
        </xdr:cNvPicPr>
      </xdr:nvPicPr>
      <xdr:blipFill>
        <a:blip xmlns:r="http://schemas.openxmlformats.org/officeDocument/2006/relationships" r:embed="rId44" cstate="print"/>
        <a:srcRect/>
        <a:stretch>
          <a:fillRect/>
        </a:stretch>
      </xdr:blipFill>
      <xdr:spPr bwMode="auto">
        <a:xfrm>
          <a:off x="704850" y="9677400"/>
          <a:ext cx="7620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104775</xdr:colOff>
      <xdr:row>72</xdr:row>
      <xdr:rowOff>9525</xdr:rowOff>
    </xdr:from>
    <xdr:to>
      <xdr:col>12</xdr:col>
      <xdr:colOff>47625</xdr:colOff>
      <xdr:row>73</xdr:row>
      <xdr:rowOff>19050</xdr:rowOff>
    </xdr:to>
    <xdr:pic>
      <xdr:nvPicPr>
        <xdr:cNvPr id="36072" name="Picture 660"/>
        <xdr:cNvPicPr>
          <a:picLocks noChangeAspect="1" noChangeArrowheads="1"/>
        </xdr:cNvPicPr>
      </xdr:nvPicPr>
      <xdr:blipFill>
        <a:blip xmlns:r="http://schemas.openxmlformats.org/officeDocument/2006/relationships" r:embed="rId45" cstate="print"/>
        <a:srcRect/>
        <a:stretch>
          <a:fillRect/>
        </a:stretch>
      </xdr:blipFill>
      <xdr:spPr bwMode="auto">
        <a:xfrm>
          <a:off x="723900" y="9982200"/>
          <a:ext cx="7429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19050</xdr:colOff>
      <xdr:row>74</xdr:row>
      <xdr:rowOff>19050</xdr:rowOff>
    </xdr:from>
    <xdr:to>
      <xdr:col>12</xdr:col>
      <xdr:colOff>47625</xdr:colOff>
      <xdr:row>74</xdr:row>
      <xdr:rowOff>190500</xdr:rowOff>
    </xdr:to>
    <xdr:pic>
      <xdr:nvPicPr>
        <xdr:cNvPr id="36073" name="Picture 661"/>
        <xdr:cNvPicPr>
          <a:picLocks noChangeAspect="1" noChangeArrowheads="1"/>
        </xdr:cNvPicPr>
      </xdr:nvPicPr>
      <xdr:blipFill>
        <a:blip xmlns:r="http://schemas.openxmlformats.org/officeDocument/2006/relationships" r:embed="rId46" cstate="print"/>
        <a:srcRect/>
        <a:stretch>
          <a:fillRect/>
        </a:stretch>
      </xdr:blipFill>
      <xdr:spPr bwMode="auto">
        <a:xfrm>
          <a:off x="752475" y="10315575"/>
          <a:ext cx="7143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104775</xdr:colOff>
      <xdr:row>76</xdr:row>
      <xdr:rowOff>38100</xdr:rowOff>
    </xdr:from>
    <xdr:to>
      <xdr:col>12</xdr:col>
      <xdr:colOff>28575</xdr:colOff>
      <xdr:row>77</xdr:row>
      <xdr:rowOff>9525</xdr:rowOff>
    </xdr:to>
    <xdr:pic>
      <xdr:nvPicPr>
        <xdr:cNvPr id="36074" name="Picture 662"/>
        <xdr:cNvPicPr>
          <a:picLocks noChangeAspect="1" noChangeArrowheads="1"/>
        </xdr:cNvPicPr>
      </xdr:nvPicPr>
      <xdr:blipFill>
        <a:blip xmlns:r="http://schemas.openxmlformats.org/officeDocument/2006/relationships" r:embed="rId47" cstate="print"/>
        <a:srcRect/>
        <a:stretch>
          <a:fillRect/>
        </a:stretch>
      </xdr:blipFill>
      <xdr:spPr bwMode="auto">
        <a:xfrm>
          <a:off x="723900" y="10658475"/>
          <a:ext cx="7239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28575</xdr:colOff>
      <xdr:row>68</xdr:row>
      <xdr:rowOff>38100</xdr:rowOff>
    </xdr:from>
    <xdr:to>
      <xdr:col>33</xdr:col>
      <xdr:colOff>76200</xdr:colOff>
      <xdr:row>68</xdr:row>
      <xdr:rowOff>190500</xdr:rowOff>
    </xdr:to>
    <xdr:pic>
      <xdr:nvPicPr>
        <xdr:cNvPr id="36075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48" cstate="print"/>
        <a:srcRect/>
        <a:stretch>
          <a:fillRect/>
        </a:stretch>
      </xdr:blipFill>
      <xdr:spPr bwMode="auto">
        <a:xfrm>
          <a:off x="3695700" y="9363075"/>
          <a:ext cx="7048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9525</xdr:colOff>
      <xdr:row>70</xdr:row>
      <xdr:rowOff>66675</xdr:rowOff>
    </xdr:from>
    <xdr:to>
      <xdr:col>33</xdr:col>
      <xdr:colOff>66675</xdr:colOff>
      <xdr:row>71</xdr:row>
      <xdr:rowOff>0</xdr:rowOff>
    </xdr:to>
    <xdr:pic>
      <xdr:nvPicPr>
        <xdr:cNvPr id="36076" name="Picture 717"/>
        <xdr:cNvPicPr>
          <a:picLocks noChangeAspect="1" noChangeArrowheads="1"/>
        </xdr:cNvPicPr>
      </xdr:nvPicPr>
      <xdr:blipFill>
        <a:blip xmlns:r="http://schemas.openxmlformats.org/officeDocument/2006/relationships" r:embed="rId49" cstate="print"/>
        <a:srcRect/>
        <a:stretch>
          <a:fillRect/>
        </a:stretch>
      </xdr:blipFill>
      <xdr:spPr bwMode="auto">
        <a:xfrm>
          <a:off x="3676650" y="9715500"/>
          <a:ext cx="7143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28</xdr:col>
      <xdr:colOff>0</xdr:colOff>
      <xdr:row>72</xdr:row>
      <xdr:rowOff>66675</xdr:rowOff>
    </xdr:from>
    <xdr:to>
      <xdr:col>33</xdr:col>
      <xdr:colOff>38100</xdr:colOff>
      <xdr:row>73</xdr:row>
      <xdr:rowOff>38100</xdr:rowOff>
    </xdr:to>
    <xdr:pic>
      <xdr:nvPicPr>
        <xdr:cNvPr id="36077" name="Picture 718"/>
        <xdr:cNvPicPr>
          <a:picLocks noChangeAspect="1" noChangeArrowheads="1"/>
        </xdr:cNvPicPr>
      </xdr:nvPicPr>
      <xdr:blipFill>
        <a:blip xmlns:r="http://schemas.openxmlformats.org/officeDocument/2006/relationships" r:embed="rId50" cstate="print"/>
        <a:srcRect/>
        <a:stretch>
          <a:fillRect/>
        </a:stretch>
      </xdr:blipFill>
      <xdr:spPr bwMode="auto">
        <a:xfrm>
          <a:off x="3667125" y="10039350"/>
          <a:ext cx="6953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27</xdr:col>
      <xdr:colOff>95250</xdr:colOff>
      <xdr:row>74</xdr:row>
      <xdr:rowOff>9525</xdr:rowOff>
    </xdr:from>
    <xdr:to>
      <xdr:col>33</xdr:col>
      <xdr:colOff>28575</xdr:colOff>
      <xdr:row>75</xdr:row>
      <xdr:rowOff>0</xdr:rowOff>
    </xdr:to>
    <xdr:pic>
      <xdr:nvPicPr>
        <xdr:cNvPr id="36078" name="Picture 719"/>
        <xdr:cNvPicPr>
          <a:picLocks noChangeAspect="1" noChangeArrowheads="1"/>
        </xdr:cNvPicPr>
      </xdr:nvPicPr>
      <xdr:blipFill>
        <a:blip xmlns:r="http://schemas.openxmlformats.org/officeDocument/2006/relationships" r:embed="rId51" cstate="print"/>
        <a:srcRect/>
        <a:stretch>
          <a:fillRect/>
        </a:stretch>
      </xdr:blipFill>
      <xdr:spPr bwMode="auto">
        <a:xfrm>
          <a:off x="3619500" y="10306050"/>
          <a:ext cx="7334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47</xdr:col>
      <xdr:colOff>19050</xdr:colOff>
      <xdr:row>68</xdr:row>
      <xdr:rowOff>9525</xdr:rowOff>
    </xdr:from>
    <xdr:to>
      <xdr:col>52</xdr:col>
      <xdr:colOff>19050</xdr:colOff>
      <xdr:row>75</xdr:row>
      <xdr:rowOff>0</xdr:rowOff>
    </xdr:to>
    <xdr:pic>
      <xdr:nvPicPr>
        <xdr:cNvPr id="36079" name="Picture 825"/>
        <xdr:cNvPicPr>
          <a:picLocks noChangeAspect="1" noChangeArrowheads="1"/>
        </xdr:cNvPicPr>
      </xdr:nvPicPr>
      <xdr:blipFill>
        <a:blip xmlns:r="http://schemas.openxmlformats.org/officeDocument/2006/relationships" r:embed="rId52" cstate="print"/>
        <a:srcRect/>
        <a:stretch>
          <a:fillRect/>
        </a:stretch>
      </xdr:blipFill>
      <xdr:spPr bwMode="auto">
        <a:xfrm>
          <a:off x="5943600" y="9334500"/>
          <a:ext cx="571500" cy="1162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76200</xdr:colOff>
      <xdr:row>78</xdr:row>
      <xdr:rowOff>57150</xdr:rowOff>
    </xdr:from>
    <xdr:to>
      <xdr:col>34</xdr:col>
      <xdr:colOff>104775</xdr:colOff>
      <xdr:row>79</xdr:row>
      <xdr:rowOff>9525</xdr:rowOff>
    </xdr:to>
    <xdr:pic>
      <xdr:nvPicPr>
        <xdr:cNvPr id="36080" name="Picture 879"/>
        <xdr:cNvPicPr>
          <a:picLocks noChangeAspect="1" noChangeArrowheads="1"/>
        </xdr:cNvPicPr>
      </xdr:nvPicPr>
      <xdr:blipFill>
        <a:blip xmlns:r="http://schemas.openxmlformats.org/officeDocument/2006/relationships" r:embed="rId53" cstate="print"/>
        <a:srcRect/>
        <a:stretch>
          <a:fillRect/>
        </a:stretch>
      </xdr:blipFill>
      <xdr:spPr bwMode="auto">
        <a:xfrm>
          <a:off x="809625" y="11001375"/>
          <a:ext cx="37338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85725</xdr:colOff>
      <xdr:row>80</xdr:row>
      <xdr:rowOff>47625</xdr:rowOff>
    </xdr:from>
    <xdr:to>
      <xdr:col>32</xdr:col>
      <xdr:colOff>47625</xdr:colOff>
      <xdr:row>80</xdr:row>
      <xdr:rowOff>180975</xdr:rowOff>
    </xdr:to>
    <xdr:pic>
      <xdr:nvPicPr>
        <xdr:cNvPr id="36081" name="Picture 998"/>
        <xdr:cNvPicPr>
          <a:picLocks noChangeAspect="1" noChangeArrowheads="1"/>
        </xdr:cNvPicPr>
      </xdr:nvPicPr>
      <xdr:blipFill>
        <a:blip xmlns:r="http://schemas.openxmlformats.org/officeDocument/2006/relationships" r:embed="rId54" cstate="print"/>
        <a:srcRect/>
        <a:stretch>
          <a:fillRect/>
        </a:stretch>
      </xdr:blipFill>
      <xdr:spPr bwMode="auto">
        <a:xfrm>
          <a:off x="819150" y="11315700"/>
          <a:ext cx="343852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41</xdr:col>
      <xdr:colOff>76200</xdr:colOff>
      <xdr:row>78</xdr:row>
      <xdr:rowOff>19050</xdr:rowOff>
    </xdr:from>
    <xdr:to>
      <xdr:col>44</xdr:col>
      <xdr:colOff>47625</xdr:colOff>
      <xdr:row>80</xdr:row>
      <xdr:rowOff>180975</xdr:rowOff>
    </xdr:to>
    <xdr:pic>
      <xdr:nvPicPr>
        <xdr:cNvPr id="36082" name="Picture 2032"/>
        <xdr:cNvPicPr>
          <a:picLocks noChangeAspect="1" noChangeArrowheads="1"/>
        </xdr:cNvPicPr>
      </xdr:nvPicPr>
      <xdr:blipFill>
        <a:blip xmlns:r="http://schemas.openxmlformats.org/officeDocument/2006/relationships" r:embed="rId55" cstate="print"/>
        <a:srcRect/>
        <a:stretch>
          <a:fillRect/>
        </a:stretch>
      </xdr:blipFill>
      <xdr:spPr bwMode="auto">
        <a:xfrm>
          <a:off x="5314950" y="10963275"/>
          <a:ext cx="314325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5129</xdr:colOff>
      <xdr:row>18</xdr:row>
      <xdr:rowOff>19050</xdr:rowOff>
    </xdr:from>
    <xdr:to>
      <xdr:col>3</xdr:col>
      <xdr:colOff>104775</xdr:colOff>
      <xdr:row>18</xdr:row>
      <xdr:rowOff>121626</xdr:rowOff>
    </xdr:to>
    <xdr:sp macro="" textlink="">
      <xdr:nvSpPr>
        <xdr:cNvPr id="2" name="AutoShape 77"/>
        <xdr:cNvSpPr/>
      </xdr:nvSpPr>
      <xdr:spPr>
        <a:xfrm flipH="1">
          <a:off x="835269" y="2234712"/>
          <a:ext cx="99646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 editAs="oneCell">
    <xdr:from>
      <xdr:col>33</xdr:col>
      <xdr:colOff>0</xdr:colOff>
      <xdr:row>24</xdr:row>
      <xdr:rowOff>9525</xdr:rowOff>
    </xdr:from>
    <xdr:to>
      <xdr:col>52</xdr:col>
      <xdr:colOff>76200</xdr:colOff>
      <xdr:row>25</xdr:row>
      <xdr:rowOff>76200</xdr:rowOff>
    </xdr:to>
    <xdr:pic>
      <xdr:nvPicPr>
        <xdr:cNvPr id="36084" name="Picture 78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lum bright="-16000" contrast="84000"/>
        </a:blip>
        <a:srcRect l="51143" t="-23077" r="27264" b="7692"/>
        <a:stretch>
          <a:fillRect/>
        </a:stretch>
      </xdr:blipFill>
      <xdr:spPr bwMode="auto">
        <a:xfrm>
          <a:off x="4324350" y="3362325"/>
          <a:ext cx="2247900" cy="190500"/>
        </a:xfrm>
        <a:prstGeom prst="rect">
          <a:avLst/>
        </a:prstGeom>
        <a:noFill/>
        <a:ln w="9525">
          <a:solidFill>
            <a:srgbClr val="FFFFFF"/>
          </a:solidFill>
          <a:miter lim="800000"/>
          <a:headEnd/>
          <a:tailEnd/>
        </a:ln>
      </xdr:spPr>
    </xdr:pic>
    <xdr:clientData/>
  </xdr:twoCellAnchor>
  <xdr:twoCellAnchor editAs="oneCell">
    <xdr:from>
      <xdr:col>32</xdr:col>
      <xdr:colOff>47625</xdr:colOff>
      <xdr:row>28</xdr:row>
      <xdr:rowOff>9525</xdr:rowOff>
    </xdr:from>
    <xdr:to>
      <xdr:col>45</xdr:col>
      <xdr:colOff>38100</xdr:colOff>
      <xdr:row>29</xdr:row>
      <xdr:rowOff>28575</xdr:rowOff>
    </xdr:to>
    <xdr:pic>
      <xdr:nvPicPr>
        <xdr:cNvPr id="36085" name="Picture 79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lum contrast="52000"/>
        </a:blip>
        <a:srcRect l="81982" t="-6853"/>
        <a:stretch>
          <a:fillRect/>
        </a:stretch>
      </xdr:blipFill>
      <xdr:spPr bwMode="auto">
        <a:xfrm>
          <a:off x="4257675" y="3876675"/>
          <a:ext cx="14763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69</xdr:col>
      <xdr:colOff>114300</xdr:colOff>
      <xdr:row>29</xdr:row>
      <xdr:rowOff>95250</xdr:rowOff>
    </xdr:from>
    <xdr:to>
      <xdr:col>70</xdr:col>
      <xdr:colOff>1609725</xdr:colOff>
      <xdr:row>33</xdr:row>
      <xdr:rowOff>114300</xdr:rowOff>
    </xdr:to>
    <xdr:sp macro="" textlink="">
      <xdr:nvSpPr>
        <xdr:cNvPr id="35920" name="AutoShape 80"/>
        <xdr:cNvSpPr>
          <a:spLocks noChangeArrowheads="1"/>
        </xdr:cNvSpPr>
      </xdr:nvSpPr>
      <xdr:spPr bwMode="auto">
        <a:xfrm>
          <a:off x="8686800" y="4086225"/>
          <a:ext cx="1695450" cy="514350"/>
        </a:xfrm>
        <a:prstGeom prst="downArrowCallout">
          <a:avLst>
            <a:gd name="adj1" fmla="val 82407"/>
            <a:gd name="adj2" fmla="val 82407"/>
            <a:gd name="adj3" fmla="val 16667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Your Email ID Write Below</a:t>
          </a:r>
        </a:p>
      </xdr:txBody>
    </xdr:sp>
    <xdr:clientData/>
  </xdr:twoCellAnchor>
  <xdr:twoCellAnchor editAs="oneCell">
    <xdr:from>
      <xdr:col>3</xdr:col>
      <xdr:colOff>76200</xdr:colOff>
      <xdr:row>8</xdr:row>
      <xdr:rowOff>38100</xdr:rowOff>
    </xdr:from>
    <xdr:to>
      <xdr:col>15</xdr:col>
      <xdr:colOff>38100</xdr:colOff>
      <xdr:row>9</xdr:row>
      <xdr:rowOff>85725</xdr:rowOff>
    </xdr:to>
    <xdr:pic>
      <xdr:nvPicPr>
        <xdr:cNvPr id="36087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16000" contrast="84000"/>
        </a:blip>
        <a:srcRect r="86298"/>
        <a:stretch>
          <a:fillRect/>
        </a:stretch>
      </xdr:blipFill>
      <xdr:spPr bwMode="auto">
        <a:xfrm>
          <a:off x="419100" y="1400175"/>
          <a:ext cx="14382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76200</xdr:colOff>
      <xdr:row>39</xdr:row>
      <xdr:rowOff>57150</xdr:rowOff>
    </xdr:from>
    <xdr:to>
      <xdr:col>21</xdr:col>
      <xdr:colOff>66675</xdr:colOff>
      <xdr:row>40</xdr:row>
      <xdr:rowOff>66675</xdr:rowOff>
    </xdr:to>
    <xdr:sp macro="" textlink="">
      <xdr:nvSpPr>
        <xdr:cNvPr id="36985" name="Flowchart: Connector 109"/>
        <xdr:cNvSpPr>
          <a:spLocks noChangeArrowheads="1"/>
        </xdr:cNvSpPr>
      </xdr:nvSpPr>
      <xdr:spPr bwMode="auto">
        <a:xfrm flipH="1">
          <a:off x="2428875" y="4552950"/>
          <a:ext cx="104775" cy="1333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39</xdr:col>
      <xdr:colOff>66675</xdr:colOff>
      <xdr:row>39</xdr:row>
      <xdr:rowOff>66675</xdr:rowOff>
    </xdr:from>
    <xdr:to>
      <xdr:col>40</xdr:col>
      <xdr:colOff>66675</xdr:colOff>
      <xdr:row>40</xdr:row>
      <xdr:rowOff>76200</xdr:rowOff>
    </xdr:to>
    <xdr:sp macro="" textlink="">
      <xdr:nvSpPr>
        <xdr:cNvPr id="36986" name="Flowchart: Connector 112"/>
        <xdr:cNvSpPr>
          <a:spLocks noChangeArrowheads="1"/>
        </xdr:cNvSpPr>
      </xdr:nvSpPr>
      <xdr:spPr bwMode="auto">
        <a:xfrm flipH="1">
          <a:off x="4629150" y="4562475"/>
          <a:ext cx="114300" cy="1333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46</xdr:col>
      <xdr:colOff>47625</xdr:colOff>
      <xdr:row>39</xdr:row>
      <xdr:rowOff>47625</xdr:rowOff>
    </xdr:from>
    <xdr:to>
      <xdr:col>47</xdr:col>
      <xdr:colOff>28575</xdr:colOff>
      <xdr:row>40</xdr:row>
      <xdr:rowOff>57150</xdr:rowOff>
    </xdr:to>
    <xdr:sp macro="" textlink="">
      <xdr:nvSpPr>
        <xdr:cNvPr id="36987" name="Flowchart: Connector 114"/>
        <xdr:cNvSpPr>
          <a:spLocks noChangeArrowheads="1"/>
        </xdr:cNvSpPr>
      </xdr:nvSpPr>
      <xdr:spPr bwMode="auto">
        <a:xfrm flipH="1">
          <a:off x="5438775" y="4543425"/>
          <a:ext cx="95250" cy="1333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</xdr:col>
      <xdr:colOff>123825</xdr:colOff>
      <xdr:row>50</xdr:row>
      <xdr:rowOff>9525</xdr:rowOff>
    </xdr:from>
    <xdr:to>
      <xdr:col>4</xdr:col>
      <xdr:colOff>160835</xdr:colOff>
      <xdr:row>50</xdr:row>
      <xdr:rowOff>87029</xdr:rowOff>
    </xdr:to>
    <xdr:sp macro="" textlink="">
      <xdr:nvSpPr>
        <xdr:cNvPr id="117" name="Isosceles Triangle 116"/>
        <xdr:cNvSpPr/>
      </xdr:nvSpPr>
      <xdr:spPr>
        <a:xfrm rot="5400000" flipH="1">
          <a:off x="607913" y="5983387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30</xdr:col>
      <xdr:colOff>0</xdr:colOff>
      <xdr:row>50</xdr:row>
      <xdr:rowOff>38100</xdr:rowOff>
    </xdr:from>
    <xdr:to>
      <xdr:col>30</xdr:col>
      <xdr:colOff>27758</xdr:colOff>
      <xdr:row>50</xdr:row>
      <xdr:rowOff>86540</xdr:rowOff>
    </xdr:to>
    <xdr:sp macro="" textlink="">
      <xdr:nvSpPr>
        <xdr:cNvPr id="118" name="Isosceles Triangle 117"/>
        <xdr:cNvSpPr/>
      </xdr:nvSpPr>
      <xdr:spPr>
        <a:xfrm rot="5400000" flipH="1">
          <a:off x="3236813" y="5983387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7</xdr:col>
      <xdr:colOff>28575</xdr:colOff>
      <xdr:row>59</xdr:row>
      <xdr:rowOff>57150</xdr:rowOff>
    </xdr:from>
    <xdr:to>
      <xdr:col>7</xdr:col>
      <xdr:colOff>93343</xdr:colOff>
      <xdr:row>59</xdr:row>
      <xdr:rowOff>146176</xdr:rowOff>
    </xdr:to>
    <xdr:sp macro="" textlink="">
      <xdr:nvSpPr>
        <xdr:cNvPr id="119" name="Isosceles Triangle 118"/>
        <xdr:cNvSpPr/>
      </xdr:nvSpPr>
      <xdr:spPr>
        <a:xfrm rot="5400000" flipH="1">
          <a:off x="807938" y="7154962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20</xdr:col>
      <xdr:colOff>0</xdr:colOff>
      <xdr:row>59</xdr:row>
      <xdr:rowOff>66675</xdr:rowOff>
    </xdr:from>
    <xdr:to>
      <xdr:col>20</xdr:col>
      <xdr:colOff>64768</xdr:colOff>
      <xdr:row>59</xdr:row>
      <xdr:rowOff>156801</xdr:rowOff>
    </xdr:to>
    <xdr:sp macro="" textlink="">
      <xdr:nvSpPr>
        <xdr:cNvPr id="120" name="Isosceles Triangle 119"/>
        <xdr:cNvSpPr/>
      </xdr:nvSpPr>
      <xdr:spPr>
        <a:xfrm rot="5400000" flipH="1">
          <a:off x="2322413" y="7164487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45</xdr:col>
      <xdr:colOff>24178</xdr:colOff>
      <xdr:row>59</xdr:row>
      <xdr:rowOff>28575</xdr:rowOff>
    </xdr:from>
    <xdr:to>
      <xdr:col>47</xdr:col>
      <xdr:colOff>85208</xdr:colOff>
      <xdr:row>60</xdr:row>
      <xdr:rowOff>0</xdr:rowOff>
    </xdr:to>
    <xdr:sp macro="" textlink="">
      <xdr:nvSpPr>
        <xdr:cNvPr id="121" name="Right Arrow 120"/>
        <xdr:cNvSpPr/>
      </xdr:nvSpPr>
      <xdr:spPr>
        <a:xfrm>
          <a:off x="5238749" y="7172325"/>
          <a:ext cx="337039" cy="183906"/>
        </a:xfrm>
        <a:prstGeom prst="rightArrow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13</xdr:col>
      <xdr:colOff>0</xdr:colOff>
      <xdr:row>65</xdr:row>
      <xdr:rowOff>57150</xdr:rowOff>
    </xdr:from>
    <xdr:to>
      <xdr:col>13</xdr:col>
      <xdr:colOff>64768</xdr:colOff>
      <xdr:row>65</xdr:row>
      <xdr:rowOff>144342</xdr:rowOff>
    </xdr:to>
    <xdr:sp macro="" textlink="">
      <xdr:nvSpPr>
        <xdr:cNvPr id="122" name="Isosceles Triangle 121"/>
        <xdr:cNvSpPr/>
      </xdr:nvSpPr>
      <xdr:spPr>
        <a:xfrm rot="5400000" flipH="1">
          <a:off x="1522313" y="8145562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30</xdr:col>
      <xdr:colOff>0</xdr:colOff>
      <xdr:row>65</xdr:row>
      <xdr:rowOff>47625</xdr:rowOff>
    </xdr:from>
    <xdr:to>
      <xdr:col>30</xdr:col>
      <xdr:colOff>64768</xdr:colOff>
      <xdr:row>65</xdr:row>
      <xdr:rowOff>134817</xdr:rowOff>
    </xdr:to>
    <xdr:sp macro="" textlink="">
      <xdr:nvSpPr>
        <xdr:cNvPr id="123" name="Isosceles Triangle 122"/>
        <xdr:cNvSpPr/>
      </xdr:nvSpPr>
      <xdr:spPr>
        <a:xfrm rot="5400000" flipH="1">
          <a:off x="3465413" y="8136037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7</xdr:col>
      <xdr:colOff>95251</xdr:colOff>
      <xdr:row>93</xdr:row>
      <xdr:rowOff>38101</xdr:rowOff>
    </xdr:from>
    <xdr:to>
      <xdr:col>9</xdr:col>
      <xdr:colOff>57150</xdr:colOff>
      <xdr:row>94</xdr:row>
      <xdr:rowOff>0</xdr:rowOff>
    </xdr:to>
    <xdr:sp macro="" textlink="">
      <xdr:nvSpPr>
        <xdr:cNvPr id="101" name="Right Arrow 100"/>
        <xdr:cNvSpPr/>
      </xdr:nvSpPr>
      <xdr:spPr>
        <a:xfrm>
          <a:off x="1171576" y="8048626"/>
          <a:ext cx="190499" cy="104774"/>
        </a:xfrm>
        <a:prstGeom prst="rightArrow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7</xdr:col>
      <xdr:colOff>95251</xdr:colOff>
      <xdr:row>107</xdr:row>
      <xdr:rowOff>38101</xdr:rowOff>
    </xdr:from>
    <xdr:to>
      <xdr:col>9</xdr:col>
      <xdr:colOff>57150</xdr:colOff>
      <xdr:row>108</xdr:row>
      <xdr:rowOff>0</xdr:rowOff>
    </xdr:to>
    <xdr:sp macro="" textlink="">
      <xdr:nvSpPr>
        <xdr:cNvPr id="149" name="Right Arrow 148"/>
        <xdr:cNvSpPr/>
      </xdr:nvSpPr>
      <xdr:spPr>
        <a:xfrm>
          <a:off x="1171576" y="8048626"/>
          <a:ext cx="190499" cy="104774"/>
        </a:xfrm>
        <a:prstGeom prst="rightArrow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7</xdr:col>
      <xdr:colOff>95251</xdr:colOff>
      <xdr:row>81</xdr:row>
      <xdr:rowOff>38101</xdr:rowOff>
    </xdr:from>
    <xdr:to>
      <xdr:col>9</xdr:col>
      <xdr:colOff>57150</xdr:colOff>
      <xdr:row>81</xdr:row>
      <xdr:rowOff>142875</xdr:rowOff>
    </xdr:to>
    <xdr:sp macro="" textlink="">
      <xdr:nvSpPr>
        <xdr:cNvPr id="150" name="Right Arrow 149"/>
        <xdr:cNvSpPr/>
      </xdr:nvSpPr>
      <xdr:spPr>
        <a:xfrm>
          <a:off x="1171576" y="8048626"/>
          <a:ext cx="190499" cy="104774"/>
        </a:xfrm>
        <a:prstGeom prst="rightArrow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48</xdr:col>
      <xdr:colOff>57150</xdr:colOff>
      <xdr:row>43</xdr:row>
      <xdr:rowOff>38100</xdr:rowOff>
    </xdr:from>
    <xdr:to>
      <xdr:col>48</xdr:col>
      <xdr:colOff>84908</xdr:colOff>
      <xdr:row>43</xdr:row>
      <xdr:rowOff>96507</xdr:rowOff>
    </xdr:to>
    <xdr:sp macro="" textlink="">
      <xdr:nvSpPr>
        <xdr:cNvPr id="114" name="Isosceles Triangle 113"/>
        <xdr:cNvSpPr/>
      </xdr:nvSpPr>
      <xdr:spPr>
        <a:xfrm rot="5400000" flipH="1">
          <a:off x="5703788" y="5021362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 editAs="oneCell">
    <xdr:from>
      <xdr:col>5</xdr:col>
      <xdr:colOff>95250</xdr:colOff>
      <xdr:row>15</xdr:row>
      <xdr:rowOff>85725</xdr:rowOff>
    </xdr:from>
    <xdr:to>
      <xdr:col>8</xdr:col>
      <xdr:colOff>66675</xdr:colOff>
      <xdr:row>18</xdr:row>
      <xdr:rowOff>0</xdr:rowOff>
    </xdr:to>
    <xdr:pic>
      <xdr:nvPicPr>
        <xdr:cNvPr id="37000" name="Picture 3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4375" y="1952625"/>
          <a:ext cx="3143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95250</xdr:colOff>
      <xdr:row>20</xdr:row>
      <xdr:rowOff>104775</xdr:rowOff>
    </xdr:from>
    <xdr:to>
      <xdr:col>8</xdr:col>
      <xdr:colOff>66675</xdr:colOff>
      <xdr:row>22</xdr:row>
      <xdr:rowOff>95250</xdr:rowOff>
    </xdr:to>
    <xdr:pic>
      <xdr:nvPicPr>
        <xdr:cNvPr id="37001" name="Picture 33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4375" y="2533650"/>
          <a:ext cx="3143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66675</xdr:colOff>
      <xdr:row>26</xdr:row>
      <xdr:rowOff>0</xdr:rowOff>
    </xdr:from>
    <xdr:to>
      <xdr:col>8</xdr:col>
      <xdr:colOff>19050</xdr:colOff>
      <xdr:row>27</xdr:row>
      <xdr:rowOff>85725</xdr:rowOff>
    </xdr:to>
    <xdr:pic>
      <xdr:nvPicPr>
        <xdr:cNvPr id="37002" name="Picture 34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85800" y="3086100"/>
          <a:ext cx="2952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47625</xdr:colOff>
      <xdr:row>30</xdr:row>
      <xdr:rowOff>104775</xdr:rowOff>
    </xdr:from>
    <xdr:to>
      <xdr:col>8</xdr:col>
      <xdr:colOff>0</xdr:colOff>
      <xdr:row>32</xdr:row>
      <xdr:rowOff>76200</xdr:rowOff>
    </xdr:to>
    <xdr:pic>
      <xdr:nvPicPr>
        <xdr:cNvPr id="37003" name="Picture 37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66750" y="3657600"/>
          <a:ext cx="2952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57150</xdr:colOff>
      <xdr:row>10</xdr:row>
      <xdr:rowOff>114300</xdr:rowOff>
    </xdr:from>
    <xdr:to>
      <xdr:col>8</xdr:col>
      <xdr:colOff>19050</xdr:colOff>
      <xdr:row>13</xdr:row>
      <xdr:rowOff>38100</xdr:rowOff>
    </xdr:to>
    <xdr:grpSp>
      <xdr:nvGrpSpPr>
        <xdr:cNvPr id="37004" name="Group 20"/>
        <xdr:cNvGrpSpPr>
          <a:grpSpLocks noChangeAspect="1"/>
        </xdr:cNvGrpSpPr>
      </xdr:nvGrpSpPr>
      <xdr:grpSpPr bwMode="auto">
        <a:xfrm>
          <a:off x="676275" y="1419225"/>
          <a:ext cx="304800" cy="266700"/>
          <a:chOff x="70" y="112"/>
          <a:chExt cx="37" cy="32"/>
        </a:xfrm>
      </xdr:grpSpPr>
      <xdr:sp macro="" textlink="">
        <xdr:nvSpPr>
          <xdr:cNvPr id="37042" name="AutoShape 21"/>
          <xdr:cNvSpPr>
            <a:spLocks noChangeAspect="1" noChangeArrowheads="1"/>
          </xdr:cNvSpPr>
        </xdr:nvSpPr>
        <xdr:spPr bwMode="auto">
          <a:xfrm>
            <a:off x="70" y="112"/>
            <a:ext cx="37" cy="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pic>
        <xdr:nvPicPr>
          <xdr:cNvPr id="37043" name="Picture 22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/>
          <a:srcRect/>
          <a:stretch>
            <a:fillRect/>
          </a:stretch>
        </xdr:blipFill>
        <xdr:spPr bwMode="auto">
          <a:xfrm>
            <a:off x="70" y="112"/>
            <a:ext cx="38" cy="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24</xdr:col>
      <xdr:colOff>57150</xdr:colOff>
      <xdr:row>10</xdr:row>
      <xdr:rowOff>85725</xdr:rowOff>
    </xdr:from>
    <xdr:to>
      <xdr:col>27</xdr:col>
      <xdr:colOff>9525</xdr:colOff>
      <xdr:row>12</xdr:row>
      <xdr:rowOff>76200</xdr:rowOff>
    </xdr:to>
    <xdr:pic>
      <xdr:nvPicPr>
        <xdr:cNvPr id="37005" name="Picture 313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67025" y="1390650"/>
          <a:ext cx="2857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76200</xdr:colOff>
      <xdr:row>16</xdr:row>
      <xdr:rowOff>9525</xdr:rowOff>
    </xdr:from>
    <xdr:to>
      <xdr:col>27</xdr:col>
      <xdr:colOff>47625</xdr:colOff>
      <xdr:row>17</xdr:row>
      <xdr:rowOff>85725</xdr:rowOff>
    </xdr:to>
    <xdr:pic>
      <xdr:nvPicPr>
        <xdr:cNvPr id="37006" name="Picture 335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6075" y="1971675"/>
          <a:ext cx="3048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85725</xdr:colOff>
      <xdr:row>21</xdr:row>
      <xdr:rowOff>0</xdr:rowOff>
    </xdr:from>
    <xdr:to>
      <xdr:col>27</xdr:col>
      <xdr:colOff>57150</xdr:colOff>
      <xdr:row>22</xdr:row>
      <xdr:rowOff>76200</xdr:rowOff>
    </xdr:to>
    <xdr:pic>
      <xdr:nvPicPr>
        <xdr:cNvPr id="37007" name="Picture 338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 l="5640"/>
        <a:stretch>
          <a:fillRect/>
        </a:stretch>
      </xdr:blipFill>
      <xdr:spPr bwMode="auto">
        <a:xfrm>
          <a:off x="2895600" y="2552700"/>
          <a:ext cx="3048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85725</xdr:colOff>
      <xdr:row>26</xdr:row>
      <xdr:rowOff>19050</xdr:rowOff>
    </xdr:from>
    <xdr:to>
      <xdr:col>27</xdr:col>
      <xdr:colOff>38100</xdr:colOff>
      <xdr:row>27</xdr:row>
      <xdr:rowOff>104775</xdr:rowOff>
    </xdr:to>
    <xdr:pic>
      <xdr:nvPicPr>
        <xdr:cNvPr id="37008" name="Picture 342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895600" y="3105150"/>
          <a:ext cx="28575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76200</xdr:colOff>
      <xdr:row>30</xdr:row>
      <xdr:rowOff>104775</xdr:rowOff>
    </xdr:from>
    <xdr:to>
      <xdr:col>27</xdr:col>
      <xdr:colOff>28575</xdr:colOff>
      <xdr:row>32</xdr:row>
      <xdr:rowOff>76200</xdr:rowOff>
    </xdr:to>
    <xdr:pic>
      <xdr:nvPicPr>
        <xdr:cNvPr id="37009" name="Picture 346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886075" y="3657600"/>
          <a:ext cx="28575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46</xdr:col>
      <xdr:colOff>0</xdr:colOff>
      <xdr:row>10</xdr:row>
      <xdr:rowOff>47625</xdr:rowOff>
    </xdr:from>
    <xdr:to>
      <xdr:col>48</xdr:col>
      <xdr:colOff>66675</xdr:colOff>
      <xdr:row>12</xdr:row>
      <xdr:rowOff>114300</xdr:rowOff>
    </xdr:to>
    <xdr:pic>
      <xdr:nvPicPr>
        <xdr:cNvPr id="37010" name="Picture 314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5391150" y="1352550"/>
          <a:ext cx="2952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45</xdr:col>
      <xdr:colOff>95250</xdr:colOff>
      <xdr:row>16</xdr:row>
      <xdr:rowOff>9525</xdr:rowOff>
    </xdr:from>
    <xdr:to>
      <xdr:col>48</xdr:col>
      <xdr:colOff>38100</xdr:colOff>
      <xdr:row>17</xdr:row>
      <xdr:rowOff>76200</xdr:rowOff>
    </xdr:to>
    <xdr:pic>
      <xdr:nvPicPr>
        <xdr:cNvPr id="37011" name="Picture 336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5372100" y="1971675"/>
          <a:ext cx="28575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45</xdr:col>
      <xdr:colOff>104775</xdr:colOff>
      <xdr:row>21</xdr:row>
      <xdr:rowOff>9525</xdr:rowOff>
    </xdr:from>
    <xdr:to>
      <xdr:col>48</xdr:col>
      <xdr:colOff>47625</xdr:colOff>
      <xdr:row>22</xdr:row>
      <xdr:rowOff>104775</xdr:rowOff>
    </xdr:to>
    <xdr:pic>
      <xdr:nvPicPr>
        <xdr:cNvPr id="37012" name="Picture 339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5381625" y="2562225"/>
          <a:ext cx="28575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45</xdr:col>
      <xdr:colOff>95250</xdr:colOff>
      <xdr:row>26</xdr:row>
      <xdr:rowOff>19050</xdr:rowOff>
    </xdr:from>
    <xdr:to>
      <xdr:col>48</xdr:col>
      <xdr:colOff>19050</xdr:colOff>
      <xdr:row>28</xdr:row>
      <xdr:rowOff>0</xdr:rowOff>
    </xdr:to>
    <xdr:pic>
      <xdr:nvPicPr>
        <xdr:cNvPr id="37013" name="Picture 343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5372100" y="3105150"/>
          <a:ext cx="2667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104775</xdr:colOff>
      <xdr:row>36</xdr:row>
      <xdr:rowOff>28575</xdr:rowOff>
    </xdr:from>
    <xdr:to>
      <xdr:col>4</xdr:col>
      <xdr:colOff>123825</xdr:colOff>
      <xdr:row>44</xdr:row>
      <xdr:rowOff>0</xdr:rowOff>
    </xdr:to>
    <xdr:pic>
      <xdr:nvPicPr>
        <xdr:cNvPr id="37014" name="Picture 379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333375" y="4238625"/>
          <a:ext cx="24765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9525</xdr:colOff>
      <xdr:row>36</xdr:row>
      <xdr:rowOff>28575</xdr:rowOff>
    </xdr:from>
    <xdr:to>
      <xdr:col>10</xdr:col>
      <xdr:colOff>104775</xdr:colOff>
      <xdr:row>38</xdr:row>
      <xdr:rowOff>28575</xdr:rowOff>
    </xdr:to>
    <xdr:pic>
      <xdr:nvPicPr>
        <xdr:cNvPr id="37015" name="Picture 380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628650" y="4238625"/>
          <a:ext cx="66675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47625</xdr:colOff>
      <xdr:row>39</xdr:row>
      <xdr:rowOff>47625</xdr:rowOff>
    </xdr:from>
    <xdr:to>
      <xdr:col>12</xdr:col>
      <xdr:colOff>66675</xdr:colOff>
      <xdr:row>41</xdr:row>
      <xdr:rowOff>28575</xdr:rowOff>
    </xdr:to>
    <xdr:pic>
      <xdr:nvPicPr>
        <xdr:cNvPr id="37016" name="Picture 381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666750" y="4543425"/>
          <a:ext cx="81915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39</xdr:col>
      <xdr:colOff>38100</xdr:colOff>
      <xdr:row>36</xdr:row>
      <xdr:rowOff>0</xdr:rowOff>
    </xdr:from>
    <xdr:to>
      <xdr:col>45</xdr:col>
      <xdr:colOff>57150</xdr:colOff>
      <xdr:row>38</xdr:row>
      <xdr:rowOff>9525</xdr:rowOff>
    </xdr:to>
    <xdr:pic>
      <xdr:nvPicPr>
        <xdr:cNvPr id="37017" name="Picture 1062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4600575" y="4210050"/>
          <a:ext cx="7334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38100</xdr:colOff>
      <xdr:row>39</xdr:row>
      <xdr:rowOff>47625</xdr:rowOff>
    </xdr:from>
    <xdr:to>
      <xdr:col>20</xdr:col>
      <xdr:colOff>28575</xdr:colOff>
      <xdr:row>40</xdr:row>
      <xdr:rowOff>85725</xdr:rowOff>
    </xdr:to>
    <xdr:pic>
      <xdr:nvPicPr>
        <xdr:cNvPr id="37018" name="Picture 416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800225" y="4543425"/>
          <a:ext cx="5810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22</xdr:col>
      <xdr:colOff>19050</xdr:colOff>
      <xdr:row>39</xdr:row>
      <xdr:rowOff>57150</xdr:rowOff>
    </xdr:from>
    <xdr:to>
      <xdr:col>39</xdr:col>
      <xdr:colOff>0</xdr:colOff>
      <xdr:row>41</xdr:row>
      <xdr:rowOff>9525</xdr:rowOff>
    </xdr:to>
    <xdr:pic>
      <xdr:nvPicPr>
        <xdr:cNvPr id="37019" name="Picture 417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600325" y="4552950"/>
          <a:ext cx="1962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104775</xdr:colOff>
      <xdr:row>39</xdr:row>
      <xdr:rowOff>47625</xdr:rowOff>
    </xdr:from>
    <xdr:to>
      <xdr:col>45</xdr:col>
      <xdr:colOff>9525</xdr:colOff>
      <xdr:row>41</xdr:row>
      <xdr:rowOff>9525</xdr:rowOff>
    </xdr:to>
    <xdr:pic>
      <xdr:nvPicPr>
        <xdr:cNvPr id="37020" name="Picture 418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4781550" y="4543425"/>
          <a:ext cx="5048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47</xdr:col>
      <xdr:colOff>104775</xdr:colOff>
      <xdr:row>39</xdr:row>
      <xdr:rowOff>19050</xdr:rowOff>
    </xdr:from>
    <xdr:to>
      <xdr:col>63</xdr:col>
      <xdr:colOff>76200</xdr:colOff>
      <xdr:row>41</xdr:row>
      <xdr:rowOff>28575</xdr:rowOff>
    </xdr:to>
    <xdr:pic>
      <xdr:nvPicPr>
        <xdr:cNvPr id="37021" name="Picture 419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5610225" y="4514850"/>
          <a:ext cx="18002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38100</xdr:colOff>
      <xdr:row>42</xdr:row>
      <xdr:rowOff>28575</xdr:rowOff>
    </xdr:from>
    <xdr:to>
      <xdr:col>48</xdr:col>
      <xdr:colOff>85725</xdr:colOff>
      <xdr:row>44</xdr:row>
      <xdr:rowOff>19050</xdr:rowOff>
    </xdr:to>
    <xdr:pic>
      <xdr:nvPicPr>
        <xdr:cNvPr id="37022" name="Picture 457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657225" y="4876800"/>
          <a:ext cx="50482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70</xdr:row>
      <xdr:rowOff>28575</xdr:rowOff>
    </xdr:from>
    <xdr:to>
      <xdr:col>5</xdr:col>
      <xdr:colOff>47625</xdr:colOff>
      <xdr:row>80</xdr:row>
      <xdr:rowOff>38100</xdr:rowOff>
    </xdr:to>
    <xdr:pic>
      <xdr:nvPicPr>
        <xdr:cNvPr id="37023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42900" y="8362950"/>
          <a:ext cx="323850" cy="143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104775</xdr:colOff>
      <xdr:row>68</xdr:row>
      <xdr:rowOff>85725</xdr:rowOff>
    </xdr:from>
    <xdr:to>
      <xdr:col>16</xdr:col>
      <xdr:colOff>57150</xdr:colOff>
      <xdr:row>69</xdr:row>
      <xdr:rowOff>161925</xdr:rowOff>
    </xdr:to>
    <xdr:pic>
      <xdr:nvPicPr>
        <xdr:cNvPr id="37024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723900" y="8134350"/>
          <a:ext cx="1209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95250</xdr:colOff>
      <xdr:row>68</xdr:row>
      <xdr:rowOff>85725</xdr:rowOff>
    </xdr:from>
    <xdr:to>
      <xdr:col>33</xdr:col>
      <xdr:colOff>9525</xdr:colOff>
      <xdr:row>69</xdr:row>
      <xdr:rowOff>152400</xdr:rowOff>
    </xdr:to>
    <xdr:pic>
      <xdr:nvPicPr>
        <xdr:cNvPr id="37025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085975" y="8134350"/>
          <a:ext cx="17811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38100</xdr:colOff>
      <xdr:row>71</xdr:row>
      <xdr:rowOff>9525</xdr:rowOff>
    </xdr:from>
    <xdr:to>
      <xdr:col>18</xdr:col>
      <xdr:colOff>9525</xdr:colOff>
      <xdr:row>80</xdr:row>
      <xdr:rowOff>19050</xdr:rowOff>
    </xdr:to>
    <xdr:pic>
      <xdr:nvPicPr>
        <xdr:cNvPr id="37026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914525" y="8439150"/>
          <a:ext cx="2190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36</xdr:col>
      <xdr:colOff>66675</xdr:colOff>
      <xdr:row>68</xdr:row>
      <xdr:rowOff>66675</xdr:rowOff>
    </xdr:from>
    <xdr:to>
      <xdr:col>49</xdr:col>
      <xdr:colOff>9525</xdr:colOff>
      <xdr:row>69</xdr:row>
      <xdr:rowOff>161925</xdr:rowOff>
    </xdr:to>
    <xdr:pic>
      <xdr:nvPicPr>
        <xdr:cNvPr id="37027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4267200" y="8115300"/>
          <a:ext cx="14763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47</xdr:col>
      <xdr:colOff>76200</xdr:colOff>
      <xdr:row>71</xdr:row>
      <xdr:rowOff>9525</xdr:rowOff>
    </xdr:from>
    <xdr:to>
      <xdr:col>49</xdr:col>
      <xdr:colOff>66675</xdr:colOff>
      <xdr:row>80</xdr:row>
      <xdr:rowOff>19050</xdr:rowOff>
    </xdr:to>
    <xdr:pic>
      <xdr:nvPicPr>
        <xdr:cNvPr id="3702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5581650" y="8439150"/>
          <a:ext cx="2190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34</xdr:col>
      <xdr:colOff>76200</xdr:colOff>
      <xdr:row>71</xdr:row>
      <xdr:rowOff>9525</xdr:rowOff>
    </xdr:from>
    <xdr:to>
      <xdr:col>36</xdr:col>
      <xdr:colOff>66675</xdr:colOff>
      <xdr:row>80</xdr:row>
      <xdr:rowOff>19050</xdr:rowOff>
    </xdr:to>
    <xdr:pic>
      <xdr:nvPicPr>
        <xdr:cNvPr id="37029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4048125" y="8439150"/>
          <a:ext cx="2190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50</xdr:col>
      <xdr:colOff>28575</xdr:colOff>
      <xdr:row>68</xdr:row>
      <xdr:rowOff>76200</xdr:rowOff>
    </xdr:from>
    <xdr:to>
      <xdr:col>60</xdr:col>
      <xdr:colOff>57150</xdr:colOff>
      <xdr:row>69</xdr:row>
      <xdr:rowOff>152400</xdr:rowOff>
    </xdr:to>
    <xdr:pic>
      <xdr:nvPicPr>
        <xdr:cNvPr id="37030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5876925" y="8124825"/>
          <a:ext cx="1171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28575</xdr:colOff>
      <xdr:row>86</xdr:row>
      <xdr:rowOff>9525</xdr:rowOff>
    </xdr:from>
    <xdr:to>
      <xdr:col>5</xdr:col>
      <xdr:colOff>85725</xdr:colOff>
      <xdr:row>91</xdr:row>
      <xdr:rowOff>171450</xdr:rowOff>
    </xdr:to>
    <xdr:pic>
      <xdr:nvPicPr>
        <xdr:cNvPr id="37031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371475" y="10563225"/>
          <a:ext cx="33337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66675</xdr:colOff>
      <xdr:row>87</xdr:row>
      <xdr:rowOff>9525</xdr:rowOff>
    </xdr:from>
    <xdr:to>
      <xdr:col>19</xdr:col>
      <xdr:colOff>85725</xdr:colOff>
      <xdr:row>91</xdr:row>
      <xdr:rowOff>171450</xdr:rowOff>
    </xdr:to>
    <xdr:pic>
      <xdr:nvPicPr>
        <xdr:cNvPr id="37032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2190750" y="10658475"/>
          <a:ext cx="13335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33</xdr:col>
      <xdr:colOff>38100</xdr:colOff>
      <xdr:row>87</xdr:row>
      <xdr:rowOff>9525</xdr:rowOff>
    </xdr:from>
    <xdr:to>
      <xdr:col>34</xdr:col>
      <xdr:colOff>57150</xdr:colOff>
      <xdr:row>91</xdr:row>
      <xdr:rowOff>171450</xdr:rowOff>
    </xdr:to>
    <xdr:pic>
      <xdr:nvPicPr>
        <xdr:cNvPr id="37033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3895725" y="10658475"/>
          <a:ext cx="13335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49</xdr:col>
      <xdr:colOff>66675</xdr:colOff>
      <xdr:row>87</xdr:row>
      <xdr:rowOff>9525</xdr:rowOff>
    </xdr:from>
    <xdr:to>
      <xdr:col>50</xdr:col>
      <xdr:colOff>85725</xdr:colOff>
      <xdr:row>91</xdr:row>
      <xdr:rowOff>171450</xdr:rowOff>
    </xdr:to>
    <xdr:pic>
      <xdr:nvPicPr>
        <xdr:cNvPr id="37034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5800725" y="10658475"/>
          <a:ext cx="13335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47625</xdr:colOff>
      <xdr:row>97</xdr:row>
      <xdr:rowOff>123825</xdr:rowOff>
    </xdr:from>
    <xdr:to>
      <xdr:col>6</xdr:col>
      <xdr:colOff>9525</xdr:colOff>
      <xdr:row>106</xdr:row>
      <xdr:rowOff>9525</xdr:rowOff>
    </xdr:to>
    <xdr:pic>
      <xdr:nvPicPr>
        <xdr:cNvPr id="37035" name="Picture 766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390525" y="12201525"/>
          <a:ext cx="3524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49</xdr:col>
      <xdr:colOff>28575</xdr:colOff>
      <xdr:row>99</xdr:row>
      <xdr:rowOff>19050</xdr:rowOff>
    </xdr:from>
    <xdr:to>
      <xdr:col>50</xdr:col>
      <xdr:colOff>57150</xdr:colOff>
      <xdr:row>106</xdr:row>
      <xdr:rowOff>28575</xdr:rowOff>
    </xdr:to>
    <xdr:pic>
      <xdr:nvPicPr>
        <xdr:cNvPr id="37036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5762625" y="12334875"/>
          <a:ext cx="14287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9525</xdr:colOff>
      <xdr:row>98</xdr:row>
      <xdr:rowOff>76200</xdr:rowOff>
    </xdr:from>
    <xdr:to>
      <xdr:col>33</xdr:col>
      <xdr:colOff>38100</xdr:colOff>
      <xdr:row>105</xdr:row>
      <xdr:rowOff>133350</xdr:rowOff>
    </xdr:to>
    <xdr:pic>
      <xdr:nvPicPr>
        <xdr:cNvPr id="37037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3752850" y="12296775"/>
          <a:ext cx="14287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76200</xdr:colOff>
      <xdr:row>98</xdr:row>
      <xdr:rowOff>76200</xdr:rowOff>
    </xdr:from>
    <xdr:to>
      <xdr:col>19</xdr:col>
      <xdr:colOff>104775</xdr:colOff>
      <xdr:row>105</xdr:row>
      <xdr:rowOff>133350</xdr:rowOff>
    </xdr:to>
    <xdr:pic>
      <xdr:nvPicPr>
        <xdr:cNvPr id="3703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200275" y="12296775"/>
          <a:ext cx="14287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5129</xdr:colOff>
      <xdr:row>39</xdr:row>
      <xdr:rowOff>66675</xdr:rowOff>
    </xdr:from>
    <xdr:to>
      <xdr:col>14</xdr:col>
      <xdr:colOff>104775</xdr:colOff>
      <xdr:row>40</xdr:row>
      <xdr:rowOff>45426</xdr:rowOff>
    </xdr:to>
    <xdr:sp macro="" textlink="">
      <xdr:nvSpPr>
        <xdr:cNvPr id="10" name="AutoShape 57"/>
        <xdr:cNvSpPr/>
      </xdr:nvSpPr>
      <xdr:spPr>
        <a:xfrm flipH="1">
          <a:off x="835269" y="2234712"/>
          <a:ext cx="99646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68</xdr:col>
      <xdr:colOff>19050</xdr:colOff>
      <xdr:row>30</xdr:row>
      <xdr:rowOff>114300</xdr:rowOff>
    </xdr:from>
    <xdr:to>
      <xdr:col>72</xdr:col>
      <xdr:colOff>257175</xdr:colOff>
      <xdr:row>34</xdr:row>
      <xdr:rowOff>85725</xdr:rowOff>
    </xdr:to>
    <xdr:sp macro="" textlink="">
      <xdr:nvSpPr>
        <xdr:cNvPr id="36922" name="AutoShape 58"/>
        <xdr:cNvSpPr>
          <a:spLocks noChangeArrowheads="1"/>
        </xdr:cNvSpPr>
      </xdr:nvSpPr>
      <xdr:spPr bwMode="auto">
        <a:xfrm>
          <a:off x="7962900" y="3667125"/>
          <a:ext cx="1609725" cy="409575"/>
        </a:xfrm>
        <a:prstGeom prst="rightArrow">
          <a:avLst>
            <a:gd name="adj1" fmla="val 50000"/>
            <a:gd name="adj2" fmla="val 9825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Bookman Old Style"/>
            </a:rPr>
            <a:t>Select </a:t>
          </a:r>
          <a:r>
            <a:rPr lang="en-US" sz="800" b="1" i="0" strike="noStrike">
              <a:solidFill>
                <a:srgbClr val="FF0000"/>
              </a:solidFill>
              <a:latin typeface="Bookman Old Style"/>
            </a:rPr>
            <a:t>Current or </a:t>
          </a:r>
          <a:r>
            <a:rPr lang="en-US" sz="800" b="1" i="0" strike="noStrike">
              <a:solidFill>
                <a:srgbClr val="0000FF"/>
              </a:solidFill>
              <a:latin typeface="Bookman Old Style"/>
            </a:rPr>
            <a:t>Saving</a:t>
          </a:r>
        </a:p>
      </xdr:txBody>
    </xdr:sp>
    <xdr:clientData/>
  </xdr:twoCellAnchor>
  <xdr:twoCellAnchor>
    <xdr:from>
      <xdr:col>68</xdr:col>
      <xdr:colOff>0</xdr:colOff>
      <xdr:row>34</xdr:row>
      <xdr:rowOff>76200</xdr:rowOff>
    </xdr:from>
    <xdr:to>
      <xdr:col>72</xdr:col>
      <xdr:colOff>95250</xdr:colOff>
      <xdr:row>40</xdr:row>
      <xdr:rowOff>0</xdr:rowOff>
    </xdr:to>
    <xdr:sp macro="" textlink="">
      <xdr:nvSpPr>
        <xdr:cNvPr id="36923" name="AutoShape 59"/>
        <xdr:cNvSpPr>
          <a:spLocks noChangeArrowheads="1"/>
        </xdr:cNvSpPr>
      </xdr:nvSpPr>
      <xdr:spPr bwMode="auto">
        <a:xfrm>
          <a:off x="7943850" y="4067175"/>
          <a:ext cx="1466850" cy="552450"/>
        </a:xfrm>
        <a:prstGeom prst="downArrowCallout">
          <a:avLst>
            <a:gd name="adj1" fmla="val 65519"/>
            <a:gd name="adj2" fmla="val 66379"/>
            <a:gd name="adj3" fmla="val 20690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2004" rIns="27432" bIns="0" anchor="t" upright="1"/>
        <a:lstStyle/>
        <a:p>
          <a:pPr algn="ctr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Bookman Old Style"/>
            </a:rPr>
            <a:t>Selecte One</a:t>
          </a:r>
        </a:p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Cheque or </a:t>
          </a:r>
          <a:r>
            <a:rPr lang="en-US" sz="1000" b="1" i="0" strike="noStrike">
              <a:solidFill>
                <a:srgbClr val="0000FF"/>
              </a:solidFill>
              <a:latin typeface="Bookman Old Style"/>
            </a:rPr>
            <a:t>Directly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16852</xdr:colOff>
      <xdr:row>21</xdr:row>
      <xdr:rowOff>19051</xdr:rowOff>
    </xdr:from>
    <xdr:to>
      <xdr:col>3</xdr:col>
      <xdr:colOff>123825</xdr:colOff>
      <xdr:row>22</xdr:row>
      <xdr:rowOff>2930</xdr:rowOff>
    </xdr:to>
    <xdr:sp macro="" textlink="">
      <xdr:nvSpPr>
        <xdr:cNvPr id="7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7</xdr:col>
      <xdr:colOff>5129</xdr:colOff>
      <xdr:row>21</xdr:row>
      <xdr:rowOff>19050</xdr:rowOff>
    </xdr:from>
    <xdr:to>
      <xdr:col>7</xdr:col>
      <xdr:colOff>104775</xdr:colOff>
      <xdr:row>21</xdr:row>
      <xdr:rowOff>121626</xdr:rowOff>
    </xdr:to>
    <xdr:sp macro="" textlink="">
      <xdr:nvSpPr>
        <xdr:cNvPr id="8" name="Flowchart: Connector 7"/>
        <xdr:cNvSpPr/>
      </xdr:nvSpPr>
      <xdr:spPr>
        <a:xfrm flipH="1">
          <a:off x="862379" y="2466975"/>
          <a:ext cx="99646" cy="102576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95250</xdr:colOff>
      <xdr:row>9</xdr:row>
      <xdr:rowOff>38100</xdr:rowOff>
    </xdr:from>
    <xdr:to>
      <xdr:col>6</xdr:col>
      <xdr:colOff>47625</xdr:colOff>
      <xdr:row>9</xdr:row>
      <xdr:rowOff>104775</xdr:rowOff>
    </xdr:to>
    <xdr:sp macro="" textlink="">
      <xdr:nvSpPr>
        <xdr:cNvPr id="37987" name="Isosceles Triangle 86"/>
        <xdr:cNvSpPr>
          <a:spLocks noChangeArrowheads="1"/>
        </xdr:cNvSpPr>
      </xdr:nvSpPr>
      <xdr:spPr bwMode="auto">
        <a:xfrm rot="5400000" flipH="1">
          <a:off x="781050" y="1609725"/>
          <a:ext cx="66675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</xdr:colOff>
      <xdr:row>9</xdr:row>
      <xdr:rowOff>38100</xdr:rowOff>
    </xdr:from>
    <xdr:to>
      <xdr:col>7</xdr:col>
      <xdr:colOff>109170</xdr:colOff>
      <xdr:row>9</xdr:row>
      <xdr:rowOff>113567</xdr:rowOff>
    </xdr:to>
    <xdr:sp macro="" textlink="">
      <xdr:nvSpPr>
        <xdr:cNvPr id="88" name="Flowchart: Connector 87"/>
        <xdr:cNvSpPr/>
      </xdr:nvSpPr>
      <xdr:spPr>
        <a:xfrm flipH="1">
          <a:off x="942975" y="1390650"/>
          <a:ext cx="99645" cy="104042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13</xdr:col>
      <xdr:colOff>19050</xdr:colOff>
      <xdr:row>9</xdr:row>
      <xdr:rowOff>57150</xdr:rowOff>
    </xdr:from>
    <xdr:to>
      <xdr:col>13</xdr:col>
      <xdr:colOff>83818</xdr:colOff>
      <xdr:row>9</xdr:row>
      <xdr:rowOff>125292</xdr:rowOff>
    </xdr:to>
    <xdr:sp macro="" textlink="">
      <xdr:nvSpPr>
        <xdr:cNvPr id="89" name="Isosceles Triangle 88"/>
        <xdr:cNvSpPr/>
      </xdr:nvSpPr>
      <xdr:spPr>
        <a:xfrm rot="5400000" flipH="1">
          <a:off x="1760438" y="1411387"/>
          <a:ext cx="87192" cy="64768"/>
        </a:xfrm>
        <a:prstGeom prst="triangl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en-US"/>
        </a:p>
      </xdr:txBody>
    </xdr:sp>
    <xdr:clientData/>
  </xdr:twoCellAnchor>
  <xdr:twoCellAnchor>
    <xdr:from>
      <xdr:col>14</xdr:col>
      <xdr:colOff>9525</xdr:colOff>
      <xdr:row>9</xdr:row>
      <xdr:rowOff>66675</xdr:rowOff>
    </xdr:from>
    <xdr:to>
      <xdr:col>14</xdr:col>
      <xdr:colOff>109170</xdr:colOff>
      <xdr:row>9</xdr:row>
      <xdr:rowOff>142142</xdr:rowOff>
    </xdr:to>
    <xdr:sp macro="" textlink="">
      <xdr:nvSpPr>
        <xdr:cNvPr id="90" name="Flowchart: Connector 89"/>
        <xdr:cNvSpPr/>
      </xdr:nvSpPr>
      <xdr:spPr>
        <a:xfrm flipH="1">
          <a:off x="1914525" y="1390650"/>
          <a:ext cx="99645" cy="104042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16</xdr:col>
      <xdr:colOff>9525</xdr:colOff>
      <xdr:row>9</xdr:row>
      <xdr:rowOff>66675</xdr:rowOff>
    </xdr:from>
    <xdr:to>
      <xdr:col>16</xdr:col>
      <xdr:colOff>76200</xdr:colOff>
      <xdr:row>9</xdr:row>
      <xdr:rowOff>123825</xdr:rowOff>
    </xdr:to>
    <xdr:sp macro="" textlink="">
      <xdr:nvSpPr>
        <xdr:cNvPr id="37991" name="Isosceles Triangle 90"/>
        <xdr:cNvSpPr>
          <a:spLocks noChangeArrowheads="1"/>
        </xdr:cNvSpPr>
      </xdr:nvSpPr>
      <xdr:spPr bwMode="auto">
        <a:xfrm rot="5400000" flipH="1">
          <a:off x="1957388" y="1633537"/>
          <a:ext cx="57150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17</xdr:col>
      <xdr:colOff>28575</xdr:colOff>
      <xdr:row>9</xdr:row>
      <xdr:rowOff>47625</xdr:rowOff>
    </xdr:from>
    <xdr:to>
      <xdr:col>18</xdr:col>
      <xdr:colOff>13920</xdr:colOff>
      <xdr:row>9</xdr:row>
      <xdr:rowOff>123092</xdr:rowOff>
    </xdr:to>
    <xdr:sp macro="" textlink="">
      <xdr:nvSpPr>
        <xdr:cNvPr id="92" name="Flowchart: Connector 91"/>
        <xdr:cNvSpPr/>
      </xdr:nvSpPr>
      <xdr:spPr>
        <a:xfrm flipH="1">
          <a:off x="2400300" y="1390650"/>
          <a:ext cx="99645" cy="104042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19</xdr:col>
      <xdr:colOff>9525</xdr:colOff>
      <xdr:row>9</xdr:row>
      <xdr:rowOff>57150</xdr:rowOff>
    </xdr:from>
    <xdr:to>
      <xdr:col>19</xdr:col>
      <xdr:colOff>76200</xdr:colOff>
      <xdr:row>9</xdr:row>
      <xdr:rowOff>114300</xdr:rowOff>
    </xdr:to>
    <xdr:sp macro="" textlink="">
      <xdr:nvSpPr>
        <xdr:cNvPr id="37993" name="Isosceles Triangle 92"/>
        <xdr:cNvSpPr>
          <a:spLocks noChangeArrowheads="1"/>
        </xdr:cNvSpPr>
      </xdr:nvSpPr>
      <xdr:spPr bwMode="auto">
        <a:xfrm rot="5400000" flipH="1">
          <a:off x="2300288" y="1624012"/>
          <a:ext cx="57150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0</xdr:colOff>
      <xdr:row>9</xdr:row>
      <xdr:rowOff>57150</xdr:rowOff>
    </xdr:from>
    <xdr:to>
      <xdr:col>20</xdr:col>
      <xdr:colOff>99645</xdr:colOff>
      <xdr:row>9</xdr:row>
      <xdr:rowOff>123092</xdr:rowOff>
    </xdr:to>
    <xdr:sp macro="" textlink="">
      <xdr:nvSpPr>
        <xdr:cNvPr id="94" name="Flowchart: Connector 93"/>
        <xdr:cNvSpPr/>
      </xdr:nvSpPr>
      <xdr:spPr>
        <a:xfrm flipH="1">
          <a:off x="2857500" y="1400175"/>
          <a:ext cx="99645" cy="104042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26</xdr:col>
      <xdr:colOff>38100</xdr:colOff>
      <xdr:row>9</xdr:row>
      <xdr:rowOff>57150</xdr:rowOff>
    </xdr:from>
    <xdr:to>
      <xdr:col>26</xdr:col>
      <xdr:colOff>104775</xdr:colOff>
      <xdr:row>9</xdr:row>
      <xdr:rowOff>114300</xdr:rowOff>
    </xdr:to>
    <xdr:sp macro="" textlink="">
      <xdr:nvSpPr>
        <xdr:cNvPr id="37995" name="Isosceles Triangle 94"/>
        <xdr:cNvSpPr>
          <a:spLocks noChangeArrowheads="1"/>
        </xdr:cNvSpPr>
      </xdr:nvSpPr>
      <xdr:spPr bwMode="auto">
        <a:xfrm rot="5400000" flipH="1">
          <a:off x="3148013" y="1624012"/>
          <a:ext cx="57150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27</xdr:col>
      <xdr:colOff>38100</xdr:colOff>
      <xdr:row>9</xdr:row>
      <xdr:rowOff>47625</xdr:rowOff>
    </xdr:from>
    <xdr:to>
      <xdr:col>28</xdr:col>
      <xdr:colOff>23445</xdr:colOff>
      <xdr:row>9</xdr:row>
      <xdr:rowOff>123092</xdr:rowOff>
    </xdr:to>
    <xdr:sp macro="" textlink="">
      <xdr:nvSpPr>
        <xdr:cNvPr id="96" name="Flowchart: Connector 95"/>
        <xdr:cNvSpPr/>
      </xdr:nvSpPr>
      <xdr:spPr>
        <a:xfrm flipH="1">
          <a:off x="3819525" y="1390650"/>
          <a:ext cx="99645" cy="104042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29</xdr:col>
      <xdr:colOff>19050</xdr:colOff>
      <xdr:row>9</xdr:row>
      <xdr:rowOff>47625</xdr:rowOff>
    </xdr:from>
    <xdr:to>
      <xdr:col>29</xdr:col>
      <xdr:colOff>85725</xdr:colOff>
      <xdr:row>9</xdr:row>
      <xdr:rowOff>114300</xdr:rowOff>
    </xdr:to>
    <xdr:sp macro="" textlink="">
      <xdr:nvSpPr>
        <xdr:cNvPr id="37997" name="Isosceles Triangle 96"/>
        <xdr:cNvSpPr>
          <a:spLocks noChangeArrowheads="1"/>
        </xdr:cNvSpPr>
      </xdr:nvSpPr>
      <xdr:spPr bwMode="auto">
        <a:xfrm rot="5400000" flipH="1">
          <a:off x="3476625" y="1619250"/>
          <a:ext cx="66675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30</xdr:col>
      <xdr:colOff>9525</xdr:colOff>
      <xdr:row>9</xdr:row>
      <xdr:rowOff>28575</xdr:rowOff>
    </xdr:from>
    <xdr:to>
      <xdr:col>30</xdr:col>
      <xdr:colOff>109170</xdr:colOff>
      <xdr:row>9</xdr:row>
      <xdr:rowOff>123092</xdr:rowOff>
    </xdr:to>
    <xdr:sp macro="" textlink="">
      <xdr:nvSpPr>
        <xdr:cNvPr id="98" name="Flowchart: Connector 97"/>
        <xdr:cNvSpPr/>
      </xdr:nvSpPr>
      <xdr:spPr>
        <a:xfrm flipH="1">
          <a:off x="4333875" y="1371600"/>
          <a:ext cx="99645" cy="104042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</xdr:col>
      <xdr:colOff>104775</xdr:colOff>
      <xdr:row>88</xdr:row>
      <xdr:rowOff>114300</xdr:rowOff>
    </xdr:from>
    <xdr:to>
      <xdr:col>3</xdr:col>
      <xdr:colOff>123825</xdr:colOff>
      <xdr:row>89</xdr:row>
      <xdr:rowOff>28575</xdr:rowOff>
    </xdr:to>
    <xdr:sp macro="" textlink="">
      <xdr:nvSpPr>
        <xdr:cNvPr id="110" name="Right Arrow 109"/>
        <xdr:cNvSpPr/>
      </xdr:nvSpPr>
      <xdr:spPr>
        <a:xfrm>
          <a:off x="219075" y="11039475"/>
          <a:ext cx="247650" cy="190500"/>
        </a:xfrm>
        <a:prstGeom prst="rightArrow">
          <a:avLst/>
        </a:prstGeom>
        <a:solidFill>
          <a:schemeClr val="tx1"/>
        </a:solidFill>
        <a:ln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12</xdr:col>
      <xdr:colOff>7327</xdr:colOff>
      <xdr:row>35</xdr:row>
      <xdr:rowOff>38101</xdr:rowOff>
    </xdr:from>
    <xdr:to>
      <xdr:col>13</xdr:col>
      <xdr:colOff>0</xdr:colOff>
      <xdr:row>36</xdr:row>
      <xdr:rowOff>2930</xdr:rowOff>
    </xdr:to>
    <xdr:sp macro="" textlink="">
      <xdr:nvSpPr>
        <xdr:cNvPr id="2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22</xdr:col>
      <xdr:colOff>83527</xdr:colOff>
      <xdr:row>35</xdr:row>
      <xdr:rowOff>57151</xdr:rowOff>
    </xdr:from>
    <xdr:to>
      <xdr:col>23</xdr:col>
      <xdr:colOff>76200</xdr:colOff>
      <xdr:row>36</xdr:row>
      <xdr:rowOff>21980</xdr:rowOff>
    </xdr:to>
    <xdr:sp macro="" textlink="">
      <xdr:nvSpPr>
        <xdr:cNvPr id="3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32</xdr:col>
      <xdr:colOff>7327</xdr:colOff>
      <xdr:row>35</xdr:row>
      <xdr:rowOff>76201</xdr:rowOff>
    </xdr:from>
    <xdr:to>
      <xdr:col>33</xdr:col>
      <xdr:colOff>0</xdr:colOff>
      <xdr:row>36</xdr:row>
      <xdr:rowOff>41030</xdr:rowOff>
    </xdr:to>
    <xdr:sp macro="" textlink="">
      <xdr:nvSpPr>
        <xdr:cNvPr id="4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49</xdr:col>
      <xdr:colOff>93052</xdr:colOff>
      <xdr:row>35</xdr:row>
      <xdr:rowOff>66676</xdr:rowOff>
    </xdr:from>
    <xdr:to>
      <xdr:col>50</xdr:col>
      <xdr:colOff>85725</xdr:colOff>
      <xdr:row>36</xdr:row>
      <xdr:rowOff>31505</xdr:rowOff>
    </xdr:to>
    <xdr:sp macro="" textlink="">
      <xdr:nvSpPr>
        <xdr:cNvPr id="5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54</xdr:col>
      <xdr:colOff>35902</xdr:colOff>
      <xdr:row>35</xdr:row>
      <xdr:rowOff>85726</xdr:rowOff>
    </xdr:from>
    <xdr:to>
      <xdr:col>55</xdr:col>
      <xdr:colOff>28575</xdr:colOff>
      <xdr:row>36</xdr:row>
      <xdr:rowOff>50555</xdr:rowOff>
    </xdr:to>
    <xdr:sp macro="" textlink="">
      <xdr:nvSpPr>
        <xdr:cNvPr id="6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58</xdr:col>
      <xdr:colOff>54952</xdr:colOff>
      <xdr:row>35</xdr:row>
      <xdr:rowOff>76201</xdr:rowOff>
    </xdr:from>
    <xdr:to>
      <xdr:col>59</xdr:col>
      <xdr:colOff>47625</xdr:colOff>
      <xdr:row>36</xdr:row>
      <xdr:rowOff>41030</xdr:rowOff>
    </xdr:to>
    <xdr:sp macro="" textlink="">
      <xdr:nvSpPr>
        <xdr:cNvPr id="9" name="Flowchart: Connector 6"/>
        <xdr:cNvSpPr/>
      </xdr:nvSpPr>
      <xdr:spPr>
        <a:xfrm>
          <a:off x="350227" y="2476501"/>
          <a:ext cx="106973" cy="107704"/>
        </a:xfrm>
        <a:prstGeom prst="flowChartConnector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 editAs="oneCell">
    <xdr:from>
      <xdr:col>2</xdr:col>
      <xdr:colOff>85725</xdr:colOff>
      <xdr:row>10</xdr:row>
      <xdr:rowOff>0</xdr:rowOff>
    </xdr:from>
    <xdr:to>
      <xdr:col>15</xdr:col>
      <xdr:colOff>19050</xdr:colOff>
      <xdr:row>11</xdr:row>
      <xdr:rowOff>57150</xdr:rowOff>
    </xdr:to>
    <xdr:pic>
      <xdr:nvPicPr>
        <xdr:cNvPr id="38006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87898" b="-5417"/>
        <a:stretch>
          <a:fillRect/>
        </a:stretch>
      </xdr:blipFill>
      <xdr:spPr bwMode="auto">
        <a:xfrm>
          <a:off x="314325" y="1743075"/>
          <a:ext cx="153352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76200</xdr:colOff>
      <xdr:row>14</xdr:row>
      <xdr:rowOff>28575</xdr:rowOff>
    </xdr:from>
    <xdr:to>
      <xdr:col>13</xdr:col>
      <xdr:colOff>28575</xdr:colOff>
      <xdr:row>15</xdr:row>
      <xdr:rowOff>104775</xdr:rowOff>
    </xdr:to>
    <xdr:pic>
      <xdr:nvPicPr>
        <xdr:cNvPr id="38007" name="Picture 1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4800" y="2266950"/>
          <a:ext cx="132397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104775</xdr:colOff>
      <xdr:row>14</xdr:row>
      <xdr:rowOff>9525</xdr:rowOff>
    </xdr:from>
    <xdr:to>
      <xdr:col>58</xdr:col>
      <xdr:colOff>95250</xdr:colOff>
      <xdr:row>15</xdr:row>
      <xdr:rowOff>95250</xdr:rowOff>
    </xdr:to>
    <xdr:pic>
      <xdr:nvPicPr>
        <xdr:cNvPr id="38008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905250" y="2247900"/>
          <a:ext cx="29622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95250</xdr:colOff>
      <xdr:row>18</xdr:row>
      <xdr:rowOff>57150</xdr:rowOff>
    </xdr:from>
    <xdr:to>
      <xdr:col>8</xdr:col>
      <xdr:colOff>47625</xdr:colOff>
      <xdr:row>20</xdr:row>
      <xdr:rowOff>28575</xdr:rowOff>
    </xdr:to>
    <xdr:pic>
      <xdr:nvPicPr>
        <xdr:cNvPr id="38009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23850" y="2790825"/>
          <a:ext cx="7524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0</xdr:colOff>
      <xdr:row>18</xdr:row>
      <xdr:rowOff>28575</xdr:rowOff>
    </xdr:from>
    <xdr:to>
      <xdr:col>26</xdr:col>
      <xdr:colOff>85725</xdr:colOff>
      <xdr:row>19</xdr:row>
      <xdr:rowOff>76200</xdr:rowOff>
    </xdr:to>
    <xdr:pic>
      <xdr:nvPicPr>
        <xdr:cNvPr id="38010" name="Picture 33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600200" y="2762250"/>
          <a:ext cx="1590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95250</xdr:colOff>
      <xdr:row>18</xdr:row>
      <xdr:rowOff>38100</xdr:rowOff>
    </xdr:from>
    <xdr:to>
      <xdr:col>55</xdr:col>
      <xdr:colOff>9525</xdr:colOff>
      <xdr:row>19</xdr:row>
      <xdr:rowOff>66675</xdr:rowOff>
    </xdr:to>
    <xdr:pic>
      <xdr:nvPicPr>
        <xdr:cNvPr id="38011" name="Picture 34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3895725" y="2771775"/>
          <a:ext cx="254317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95250</xdr:colOff>
      <xdr:row>22</xdr:row>
      <xdr:rowOff>47625</xdr:rowOff>
    </xdr:from>
    <xdr:to>
      <xdr:col>20</xdr:col>
      <xdr:colOff>47625</xdr:colOff>
      <xdr:row>23</xdr:row>
      <xdr:rowOff>66675</xdr:rowOff>
    </xdr:to>
    <xdr:pic>
      <xdr:nvPicPr>
        <xdr:cNvPr id="38012" name="Picture 62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323850" y="3276600"/>
          <a:ext cx="21240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33</xdr:col>
      <xdr:colOff>0</xdr:colOff>
      <xdr:row>22</xdr:row>
      <xdr:rowOff>28575</xdr:rowOff>
    </xdr:from>
    <xdr:to>
      <xdr:col>45</xdr:col>
      <xdr:colOff>66675</xdr:colOff>
      <xdr:row>23</xdr:row>
      <xdr:rowOff>85725</xdr:rowOff>
    </xdr:to>
    <xdr:pic>
      <xdr:nvPicPr>
        <xdr:cNvPr id="38013" name="Picture 63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3914775" y="3257550"/>
          <a:ext cx="1438275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104775</xdr:colOff>
      <xdr:row>26</xdr:row>
      <xdr:rowOff>38100</xdr:rowOff>
    </xdr:from>
    <xdr:to>
      <xdr:col>18</xdr:col>
      <xdr:colOff>85725</xdr:colOff>
      <xdr:row>27</xdr:row>
      <xdr:rowOff>85725</xdr:rowOff>
    </xdr:to>
    <xdr:pic>
      <xdr:nvPicPr>
        <xdr:cNvPr id="38014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 r="84048" b="-12500"/>
        <a:stretch>
          <a:fillRect/>
        </a:stretch>
      </xdr:blipFill>
      <xdr:spPr bwMode="auto">
        <a:xfrm>
          <a:off x="333375" y="3762375"/>
          <a:ext cx="19240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95250</xdr:colOff>
      <xdr:row>30</xdr:row>
      <xdr:rowOff>9525</xdr:rowOff>
    </xdr:from>
    <xdr:to>
      <xdr:col>9</xdr:col>
      <xdr:colOff>19050</xdr:colOff>
      <xdr:row>31</xdr:row>
      <xdr:rowOff>66675</xdr:rowOff>
    </xdr:to>
    <xdr:pic>
      <xdr:nvPicPr>
        <xdr:cNvPr id="38015" name="Picture 50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 r="82321" b="-4762"/>
        <a:stretch>
          <a:fillRect/>
        </a:stretch>
      </xdr:blipFill>
      <xdr:spPr bwMode="auto">
        <a:xfrm>
          <a:off x="323850" y="4314825"/>
          <a:ext cx="83820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9525</xdr:colOff>
      <xdr:row>35</xdr:row>
      <xdr:rowOff>0</xdr:rowOff>
    </xdr:from>
    <xdr:to>
      <xdr:col>15</xdr:col>
      <xdr:colOff>38100</xdr:colOff>
      <xdr:row>36</xdr:row>
      <xdr:rowOff>57150</xdr:rowOff>
    </xdr:to>
    <xdr:pic>
      <xdr:nvPicPr>
        <xdr:cNvPr id="38016" name="Picture 165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352425" y="4924425"/>
          <a:ext cx="151447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9525</xdr:colOff>
      <xdr:row>35</xdr:row>
      <xdr:rowOff>0</xdr:rowOff>
    </xdr:from>
    <xdr:to>
      <xdr:col>22</xdr:col>
      <xdr:colOff>38100</xdr:colOff>
      <xdr:row>36</xdr:row>
      <xdr:rowOff>85725</xdr:rowOff>
    </xdr:to>
    <xdr:pic>
      <xdr:nvPicPr>
        <xdr:cNvPr id="38017" name="Picture 166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838325" y="4924425"/>
          <a:ext cx="847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0</xdr:colOff>
      <xdr:row>35</xdr:row>
      <xdr:rowOff>38100</xdr:rowOff>
    </xdr:from>
    <xdr:to>
      <xdr:col>31</xdr:col>
      <xdr:colOff>66675</xdr:colOff>
      <xdr:row>36</xdr:row>
      <xdr:rowOff>85725</xdr:rowOff>
    </xdr:to>
    <xdr:pic>
      <xdr:nvPicPr>
        <xdr:cNvPr id="38018" name="Picture 184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2876550" y="4962525"/>
          <a:ext cx="8763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33</xdr:col>
      <xdr:colOff>47625</xdr:colOff>
      <xdr:row>35</xdr:row>
      <xdr:rowOff>38100</xdr:rowOff>
    </xdr:from>
    <xdr:to>
      <xdr:col>49</xdr:col>
      <xdr:colOff>76200</xdr:colOff>
      <xdr:row>36</xdr:row>
      <xdr:rowOff>38100</xdr:rowOff>
    </xdr:to>
    <xdr:pic>
      <xdr:nvPicPr>
        <xdr:cNvPr id="38019" name="Picture 185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3962400" y="4962525"/>
          <a:ext cx="18573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50</xdr:col>
      <xdr:colOff>95250</xdr:colOff>
      <xdr:row>35</xdr:row>
      <xdr:rowOff>76200</xdr:rowOff>
    </xdr:from>
    <xdr:to>
      <xdr:col>54</xdr:col>
      <xdr:colOff>28575</xdr:colOff>
      <xdr:row>36</xdr:row>
      <xdr:rowOff>66675</xdr:rowOff>
    </xdr:to>
    <xdr:pic>
      <xdr:nvPicPr>
        <xdr:cNvPr id="38020" name="Picture 186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5953125" y="5000625"/>
          <a:ext cx="39052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55</xdr:col>
      <xdr:colOff>66675</xdr:colOff>
      <xdr:row>35</xdr:row>
      <xdr:rowOff>66675</xdr:rowOff>
    </xdr:from>
    <xdr:to>
      <xdr:col>58</xdr:col>
      <xdr:colOff>9525</xdr:colOff>
      <xdr:row>36</xdr:row>
      <xdr:rowOff>114300</xdr:rowOff>
    </xdr:to>
    <xdr:pic>
      <xdr:nvPicPr>
        <xdr:cNvPr id="38021" name="Picture 187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6496050" y="4991100"/>
          <a:ext cx="28575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59</xdr:col>
      <xdr:colOff>85725</xdr:colOff>
      <xdr:row>35</xdr:row>
      <xdr:rowOff>76200</xdr:rowOff>
    </xdr:from>
    <xdr:to>
      <xdr:col>64</xdr:col>
      <xdr:colOff>38100</xdr:colOff>
      <xdr:row>36</xdr:row>
      <xdr:rowOff>85725</xdr:rowOff>
    </xdr:to>
    <xdr:pic>
      <xdr:nvPicPr>
        <xdr:cNvPr id="38022" name="Picture 188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6972300" y="5000625"/>
          <a:ext cx="4381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28575</xdr:colOff>
      <xdr:row>42</xdr:row>
      <xdr:rowOff>114300</xdr:rowOff>
    </xdr:from>
    <xdr:to>
      <xdr:col>42</xdr:col>
      <xdr:colOff>47625</xdr:colOff>
      <xdr:row>84</xdr:row>
      <xdr:rowOff>57150</xdr:rowOff>
    </xdr:to>
    <xdr:pic>
      <xdr:nvPicPr>
        <xdr:cNvPr id="38023" name="Picture 192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714375" y="5800725"/>
          <a:ext cx="4276725" cy="5486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43</xdr:col>
      <xdr:colOff>57150</xdr:colOff>
      <xdr:row>41</xdr:row>
      <xdr:rowOff>76200</xdr:rowOff>
    </xdr:from>
    <xdr:to>
      <xdr:col>64</xdr:col>
      <xdr:colOff>133350</xdr:colOff>
      <xdr:row>42</xdr:row>
      <xdr:rowOff>85725</xdr:rowOff>
    </xdr:to>
    <xdr:pic>
      <xdr:nvPicPr>
        <xdr:cNvPr id="38024" name="Picture 191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5114925" y="5638800"/>
          <a:ext cx="23907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85725</xdr:colOff>
      <xdr:row>9</xdr:row>
      <xdr:rowOff>133350</xdr:rowOff>
    </xdr:from>
    <xdr:to>
      <xdr:col>43</xdr:col>
      <xdr:colOff>47625</xdr:colOff>
      <xdr:row>11</xdr:row>
      <xdr:rowOff>76200</xdr:rowOff>
    </xdr:to>
    <xdr:pic>
      <xdr:nvPicPr>
        <xdr:cNvPr id="3802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55630" t="-12500" r="29344" b="9782"/>
        <a:stretch>
          <a:fillRect/>
        </a:stretch>
      </xdr:blipFill>
      <xdr:spPr bwMode="auto">
        <a:xfrm>
          <a:off x="3886200" y="1704975"/>
          <a:ext cx="121920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85725</xdr:colOff>
      <xdr:row>26</xdr:row>
      <xdr:rowOff>0</xdr:rowOff>
    </xdr:from>
    <xdr:to>
      <xdr:col>45</xdr:col>
      <xdr:colOff>9525</xdr:colOff>
      <xdr:row>27</xdr:row>
      <xdr:rowOff>123825</xdr:rowOff>
    </xdr:to>
    <xdr:pic>
      <xdr:nvPicPr>
        <xdr:cNvPr id="38029" name="Picture 37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 l="52306" t="-21739" r="27754"/>
        <a:stretch>
          <a:fillRect/>
        </a:stretch>
      </xdr:blipFill>
      <xdr:spPr bwMode="auto">
        <a:xfrm>
          <a:off x="3886200" y="3724275"/>
          <a:ext cx="140970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104775</xdr:colOff>
      <xdr:row>30</xdr:row>
      <xdr:rowOff>0</xdr:rowOff>
    </xdr:from>
    <xdr:to>
      <xdr:col>45</xdr:col>
      <xdr:colOff>57150</xdr:colOff>
      <xdr:row>31</xdr:row>
      <xdr:rowOff>76200</xdr:rowOff>
    </xdr:to>
    <xdr:pic>
      <xdr:nvPicPr>
        <xdr:cNvPr id="38030" name="Picture 50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 l="82314" t="-29167" r="995" b="-13597"/>
        <a:stretch>
          <a:fillRect/>
        </a:stretch>
      </xdr:blipFill>
      <xdr:spPr bwMode="auto">
        <a:xfrm>
          <a:off x="3905250" y="4305300"/>
          <a:ext cx="143827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42</xdr:col>
      <xdr:colOff>104775</xdr:colOff>
      <xdr:row>43</xdr:row>
      <xdr:rowOff>0</xdr:rowOff>
    </xdr:from>
    <xdr:to>
      <xdr:col>44</xdr:col>
      <xdr:colOff>76200</xdr:colOff>
      <xdr:row>45</xdr:row>
      <xdr:rowOff>19050</xdr:rowOff>
    </xdr:to>
    <xdr:pic>
      <xdr:nvPicPr>
        <xdr:cNvPr id="38025" name="Picture 2033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5048250" y="5810250"/>
          <a:ext cx="20002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42</xdr:col>
      <xdr:colOff>95250</xdr:colOff>
      <xdr:row>49</xdr:row>
      <xdr:rowOff>0</xdr:rowOff>
    </xdr:from>
    <xdr:to>
      <xdr:col>44</xdr:col>
      <xdr:colOff>66675</xdr:colOff>
      <xdr:row>51</xdr:row>
      <xdr:rowOff>38100</xdr:rowOff>
    </xdr:to>
    <xdr:pic>
      <xdr:nvPicPr>
        <xdr:cNvPr id="38031" name="Picture 2033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5038725" y="6543675"/>
          <a:ext cx="20002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42</xdr:col>
      <xdr:colOff>95250</xdr:colOff>
      <xdr:row>52</xdr:row>
      <xdr:rowOff>28575</xdr:rowOff>
    </xdr:from>
    <xdr:to>
      <xdr:col>44</xdr:col>
      <xdr:colOff>66675</xdr:colOff>
      <xdr:row>54</xdr:row>
      <xdr:rowOff>28575</xdr:rowOff>
    </xdr:to>
    <xdr:pic>
      <xdr:nvPicPr>
        <xdr:cNvPr id="38032" name="Picture 2033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5038725" y="6953250"/>
          <a:ext cx="20002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ew%20Folder\New%20Folder\DATA\ICOM%20TAX\ITR%20FORMS\ITR2_Ver2.1\ITR2_DN14%20(un%20protected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OMDP1\LOCALS~1\Temp\I-Tax-Calculator-F-Y-10-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y%20Documents\IT%202011\IT_Y10_Y11_Sahaj_11_12_Kir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RANJANEYULU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yber\LOCALS~1\Temp\WINDOWS\MSOFFICE\EXCEL\ITRETUR\ITFIRM\FORMA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yber\LOCALS~1\Temp\HARI%20DOCUMENTS\CLINT%20FILES\TAX%20AUDIT%20FORLDER\COMPANIES\ASSESST.%20YEAR%2006-07\GAYATRI%20TIMBER%20(P)%20LTD.,\FIN.%20STATEMEN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DODangs\Income%20Tax%20Calulation%20All\IT2011\I%20T%202011_Raf\IT_Y10_Y11_Sahaj_11_12_BHAWAN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6955svr1\reports\Norton%20Utilities\NortonWin\VirusDef\NAV%20Updet\SAHAJ%20New%20IN%20EXCEL%20FORMA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Index"/>
      <sheetName val="PART A - GENERAL"/>
      <sheetName val="PARTB - TI - TTI"/>
      <sheetName val="HOUSE_PROPERTY"/>
      <sheetName val="CG-OS"/>
      <sheetName val="CYLA-BFLA"/>
      <sheetName val="CFL"/>
      <sheetName val="VIA"/>
      <sheetName val="SPI - SI"/>
      <sheetName val="EI"/>
      <sheetName val="AIR-IT"/>
      <sheetName val="TDS"/>
      <sheetName val="Instructions"/>
      <sheetName val="Pre_XML"/>
    </sheetNames>
    <sheetDataSet>
      <sheetData sheetId="0"/>
      <sheetData sheetId="1"/>
      <sheetData sheetId="2">
        <row r="1">
          <cell r="BH1" t="str">
            <v>01-ANDAMAN AND NICOBAR ISLANDS</v>
          </cell>
        </row>
        <row r="2">
          <cell r="BH2" t="str">
            <v>02-ANDHRA PRADESH</v>
          </cell>
        </row>
        <row r="3">
          <cell r="BH3" t="str">
            <v>03-ARUNACHAL PRADESH</v>
          </cell>
        </row>
        <row r="4">
          <cell r="BH4" t="str">
            <v>04-ASSAM</v>
          </cell>
        </row>
        <row r="5">
          <cell r="BH5" t="str">
            <v>05-BIHAR</v>
          </cell>
        </row>
        <row r="6">
          <cell r="BH6" t="str">
            <v>06-CHANDIGARH</v>
          </cell>
        </row>
        <row r="7">
          <cell r="BH7" t="str">
            <v>07-DADRA AND NAGAR HAVELI</v>
          </cell>
        </row>
        <row r="8">
          <cell r="BH8" t="str">
            <v>08-DAMAN AND DIU</v>
          </cell>
        </row>
        <row r="9">
          <cell r="BH9" t="str">
            <v>09-DELHI</v>
          </cell>
        </row>
        <row r="10">
          <cell r="BH10" t="str">
            <v>10-GOA</v>
          </cell>
        </row>
        <row r="11">
          <cell r="BH11" t="str">
            <v>11-GUJARAT</v>
          </cell>
        </row>
        <row r="12">
          <cell r="BH12" t="str">
            <v>12-HARYANA</v>
          </cell>
        </row>
        <row r="13">
          <cell r="BH13" t="str">
            <v>13-HIMACHAL PRADESH</v>
          </cell>
        </row>
        <row r="14">
          <cell r="BH14" t="str">
            <v>14-JAMMU AND KASHMIR</v>
          </cell>
        </row>
        <row r="15">
          <cell r="BH15" t="str">
            <v>15-KARNATAKA</v>
          </cell>
        </row>
        <row r="16">
          <cell r="BH16" t="str">
            <v>16-KERALA</v>
          </cell>
        </row>
        <row r="17">
          <cell r="BH17" t="str">
            <v>17-LAKHSWADEEP</v>
          </cell>
        </row>
        <row r="18">
          <cell r="BH18" t="str">
            <v>18-MADHYA PRADESH</v>
          </cell>
        </row>
        <row r="19">
          <cell r="BH19" t="str">
            <v>19-MAHARASHTRA</v>
          </cell>
        </row>
        <row r="20">
          <cell r="BH20" t="str">
            <v>20-MANIPUR</v>
          </cell>
        </row>
        <row r="21">
          <cell r="BH21" t="str">
            <v>21-MEGHALAYA</v>
          </cell>
        </row>
        <row r="22">
          <cell r="BH22" t="str">
            <v>22-MIZORAM</v>
          </cell>
        </row>
        <row r="23">
          <cell r="BH23" t="str">
            <v>23-NAGALAND</v>
          </cell>
        </row>
        <row r="24">
          <cell r="BH24" t="str">
            <v>24-ORISSA</v>
          </cell>
        </row>
        <row r="25">
          <cell r="BH25" t="str">
            <v>25-PONDICHERRY</v>
          </cell>
        </row>
        <row r="26">
          <cell r="BH26" t="str">
            <v>26-PUNJAB</v>
          </cell>
        </row>
        <row r="27">
          <cell r="BH27" t="str">
            <v>27-RAJASTHAN</v>
          </cell>
        </row>
        <row r="28">
          <cell r="BH28" t="str">
            <v>28-SIKKIM</v>
          </cell>
        </row>
        <row r="29">
          <cell r="BH29" t="str">
            <v>29-TAMILNADU</v>
          </cell>
        </row>
        <row r="30">
          <cell r="BH30" t="str">
            <v>30-TRIPURA</v>
          </cell>
        </row>
        <row r="31">
          <cell r="BH31" t="str">
            <v>31-UTTAR PRADESH</v>
          </cell>
        </row>
        <row r="32">
          <cell r="BH32" t="str">
            <v>32-WEST BENGAL</v>
          </cell>
        </row>
        <row r="33">
          <cell r="BH33" t="str">
            <v>33-CHHATISHGARH</v>
          </cell>
        </row>
        <row r="34">
          <cell r="BH34" t="str">
            <v>34-UTTARANCHAL</v>
          </cell>
        </row>
        <row r="35">
          <cell r="BH35" t="str">
            <v>35-JHARKHAND</v>
          </cell>
        </row>
        <row r="36">
          <cell r="BH36" t="str">
            <v>99-FOREIGN</v>
          </cell>
        </row>
      </sheetData>
      <sheetData sheetId="3">
        <row r="62">
          <cell r="M62" t="str">
            <v>SAVINGS</v>
          </cell>
          <cell r="N62" t="str">
            <v>YES</v>
          </cell>
        </row>
        <row r="63">
          <cell r="M63" t="str">
            <v>CURRENT</v>
          </cell>
          <cell r="N63" t="str">
            <v>NO</v>
          </cell>
        </row>
        <row r="141">
          <cell r="A141" t="str">
            <v>01-ANDAMAN AND NICOBAR ISLANDS</v>
          </cell>
        </row>
        <row r="142">
          <cell r="A142" t="str">
            <v>02-ANDHRA PRADESH</v>
          </cell>
        </row>
        <row r="143">
          <cell r="A143" t="str">
            <v>03-ARUNACHAL PRADESH</v>
          </cell>
        </row>
        <row r="144">
          <cell r="A144" t="str">
            <v>04-ASSAM</v>
          </cell>
        </row>
        <row r="145">
          <cell r="A145" t="str">
            <v>05-BIHAR</v>
          </cell>
        </row>
        <row r="146">
          <cell r="A146" t="str">
            <v>06-CHANDIGARH</v>
          </cell>
        </row>
        <row r="147">
          <cell r="A147" t="str">
            <v>07-DADRA AND NAGAR HAVELI</v>
          </cell>
        </row>
        <row r="148">
          <cell r="A148" t="str">
            <v>08-DAMAN AND DIU</v>
          </cell>
        </row>
        <row r="149">
          <cell r="A149" t="str">
            <v>09-DELHI</v>
          </cell>
        </row>
        <row r="150">
          <cell r="A150" t="str">
            <v>10-GOA</v>
          </cell>
        </row>
        <row r="151">
          <cell r="A151" t="str">
            <v>11-GUJARAT</v>
          </cell>
        </row>
        <row r="152">
          <cell r="A152" t="str">
            <v>12-HARYANA</v>
          </cell>
        </row>
        <row r="153">
          <cell r="A153" t="str">
            <v>13-HIMACHAL PRADESH</v>
          </cell>
        </row>
        <row r="154">
          <cell r="A154" t="str">
            <v>14-JAMMU AND KASHMIR</v>
          </cell>
        </row>
        <row r="155">
          <cell r="A155" t="str">
            <v>15-KARNATAKA</v>
          </cell>
        </row>
        <row r="156">
          <cell r="A156" t="str">
            <v>16-KERALA</v>
          </cell>
        </row>
        <row r="157">
          <cell r="A157" t="str">
            <v>17-LAKHSWADEEP</v>
          </cell>
        </row>
        <row r="158">
          <cell r="A158" t="str">
            <v>18-MADHYA PRADESH</v>
          </cell>
        </row>
        <row r="159">
          <cell r="A159" t="str">
            <v>19-MAHARASHTRA</v>
          </cell>
        </row>
        <row r="160">
          <cell r="A160" t="str">
            <v>20-MANIPUR</v>
          </cell>
        </row>
        <row r="161">
          <cell r="A161" t="str">
            <v>21-MEGHALAYA</v>
          </cell>
        </row>
        <row r="162">
          <cell r="A162" t="str">
            <v>22-MIZORAM</v>
          </cell>
        </row>
        <row r="163">
          <cell r="A163" t="str">
            <v>23-NAGALAND</v>
          </cell>
        </row>
        <row r="164">
          <cell r="A164" t="str">
            <v>24-ORISSA</v>
          </cell>
        </row>
        <row r="165">
          <cell r="A165" t="str">
            <v>25-PONDICHERRY</v>
          </cell>
        </row>
        <row r="166">
          <cell r="A166" t="str">
            <v>26-PUNJAB</v>
          </cell>
        </row>
        <row r="167">
          <cell r="A167" t="str">
            <v>27-RAJASTHAN</v>
          </cell>
        </row>
        <row r="168">
          <cell r="A168" t="str">
            <v>28-SIKKIM</v>
          </cell>
        </row>
        <row r="169">
          <cell r="A169" t="str">
            <v>29-TAMILNADU</v>
          </cell>
        </row>
        <row r="170">
          <cell r="A170" t="str">
            <v>30-TRIPURA</v>
          </cell>
        </row>
        <row r="171">
          <cell r="A171" t="str">
            <v>31-UTTAR PRADESH</v>
          </cell>
        </row>
        <row r="172">
          <cell r="A172" t="str">
            <v>32-WEST BENGAL</v>
          </cell>
        </row>
        <row r="173">
          <cell r="A173" t="str">
            <v>33-CHHATISHGARH</v>
          </cell>
        </row>
        <row r="174">
          <cell r="A174" t="str">
            <v>34-UTTARANCHAL</v>
          </cell>
        </row>
        <row r="175">
          <cell r="A175" t="str">
            <v>35-JHARKHAND</v>
          </cell>
        </row>
        <row r="176">
          <cell r="A176" t="str">
            <v>99-FOREIGN</v>
          </cell>
        </row>
      </sheetData>
      <sheetData sheetId="4">
        <row r="61">
          <cell r="D61" t="str">
            <v>01-ANDAMAN AND NICOBAR ISLANDS</v>
          </cell>
          <cell r="F61" t="str">
            <v>Y</v>
          </cell>
        </row>
        <row r="62">
          <cell r="D62" t="str">
            <v>02-ANDHRA PRADESH</v>
          </cell>
          <cell r="F62" t="str">
            <v>N</v>
          </cell>
        </row>
        <row r="63">
          <cell r="D63" t="str">
            <v>03-ARUNACHAL PRADESH</v>
          </cell>
        </row>
        <row r="64">
          <cell r="D64" t="str">
            <v>04-ASSAM</v>
          </cell>
        </row>
        <row r="65">
          <cell r="D65" t="str">
            <v>05-BIHAR</v>
          </cell>
        </row>
        <row r="66">
          <cell r="D66" t="str">
            <v>06-CHANDIGARH</v>
          </cell>
        </row>
        <row r="67">
          <cell r="D67" t="str">
            <v>07-DADRA AND NAGAR HAVELI</v>
          </cell>
        </row>
        <row r="68">
          <cell r="D68" t="str">
            <v>08-DAMAN AND DIU</v>
          </cell>
        </row>
        <row r="69">
          <cell r="D69" t="str">
            <v>09-DELHI</v>
          </cell>
        </row>
        <row r="70">
          <cell r="D70" t="str">
            <v>10-GOA</v>
          </cell>
        </row>
        <row r="71">
          <cell r="D71" t="str">
            <v>11-GUJARAT</v>
          </cell>
        </row>
        <row r="72">
          <cell r="D72" t="str">
            <v>12-HARYANA</v>
          </cell>
        </row>
        <row r="73">
          <cell r="D73" t="str">
            <v>13-HIMACHAL PRADESH</v>
          </cell>
        </row>
        <row r="74">
          <cell r="D74" t="str">
            <v>14-JAMMU AND KASHMIR</v>
          </cell>
        </row>
        <row r="75">
          <cell r="D75" t="str">
            <v>15-KARNATAKA</v>
          </cell>
        </row>
        <row r="76">
          <cell r="D76" t="str">
            <v>16-KERALA</v>
          </cell>
        </row>
        <row r="77">
          <cell r="D77" t="str">
            <v>17-LAKHSWADEEP</v>
          </cell>
        </row>
        <row r="78">
          <cell r="D78" t="str">
            <v>18-MADHYA PRADESH</v>
          </cell>
        </row>
        <row r="79">
          <cell r="D79" t="str">
            <v>19-MAHARASHTRA</v>
          </cell>
        </row>
        <row r="80">
          <cell r="D80" t="str">
            <v>20-MANIPUR</v>
          </cell>
        </row>
        <row r="81">
          <cell r="D81" t="str">
            <v>21-MEGHALAYA</v>
          </cell>
        </row>
        <row r="82">
          <cell r="D82" t="str">
            <v>22-MIZORAM</v>
          </cell>
        </row>
        <row r="83">
          <cell r="D83" t="str">
            <v>23-NAGALAND</v>
          </cell>
        </row>
        <row r="84">
          <cell r="D84" t="str">
            <v>24-ORISSA</v>
          </cell>
        </row>
        <row r="85">
          <cell r="D85" t="str">
            <v>25-PONDICHERRY</v>
          </cell>
        </row>
        <row r="86">
          <cell r="D86" t="str">
            <v>26-PUNJAB</v>
          </cell>
        </row>
        <row r="87">
          <cell r="D87" t="str">
            <v>27-RAJASTHAN</v>
          </cell>
        </row>
        <row r="88">
          <cell r="D88" t="str">
            <v>28-SIKKIM</v>
          </cell>
        </row>
        <row r="89">
          <cell r="D89" t="str">
            <v>29-TAMILNADU</v>
          </cell>
        </row>
        <row r="90">
          <cell r="D90" t="str">
            <v>30-TRIPURA</v>
          </cell>
        </row>
        <row r="91">
          <cell r="D91" t="str">
            <v>31-UTTAR PRADESH</v>
          </cell>
        </row>
        <row r="92">
          <cell r="D92" t="str">
            <v>32-WEST BENGAL</v>
          </cell>
        </row>
        <row r="93">
          <cell r="D93" t="str">
            <v>33-CHHATISHGARH</v>
          </cell>
        </row>
        <row r="94">
          <cell r="D94" t="str">
            <v>34-UTTARANCHAL</v>
          </cell>
        </row>
        <row r="95">
          <cell r="D95" t="str">
            <v>35-JHARKHAND</v>
          </cell>
        </row>
        <row r="96">
          <cell r="D96" t="str">
            <v>99-FOREIGN</v>
          </cell>
        </row>
      </sheetData>
      <sheetData sheetId="5">
        <row r="67">
          <cell r="J67">
            <v>0</v>
          </cell>
        </row>
      </sheetData>
      <sheetData sheetId="6">
        <row r="11">
          <cell r="E11">
            <v>0</v>
          </cell>
          <cell r="F11">
            <v>0</v>
          </cell>
        </row>
        <row r="12">
          <cell r="E12">
            <v>0</v>
          </cell>
        </row>
        <row r="22">
          <cell r="E22">
            <v>0</v>
          </cell>
        </row>
      </sheetData>
      <sheetData sheetId="7"/>
      <sheetData sheetId="8"/>
      <sheetData sheetId="9">
        <row r="46">
          <cell r="D46">
            <v>1</v>
          </cell>
          <cell r="E46">
            <v>1</v>
          </cell>
        </row>
        <row r="47">
          <cell r="D47" t="str">
            <v>1A</v>
          </cell>
          <cell r="E47">
            <v>10</v>
          </cell>
        </row>
        <row r="48">
          <cell r="D48">
            <v>21</v>
          </cell>
          <cell r="E48">
            <v>12.5</v>
          </cell>
        </row>
        <row r="49">
          <cell r="D49">
            <v>22</v>
          </cell>
          <cell r="E49">
            <v>20</v>
          </cell>
        </row>
        <row r="50">
          <cell r="D50" t="str">
            <v>5A1a</v>
          </cell>
          <cell r="E50">
            <v>30</v>
          </cell>
        </row>
        <row r="51">
          <cell r="D51" t="str">
            <v>FA</v>
          </cell>
          <cell r="E51">
            <v>50</v>
          </cell>
        </row>
        <row r="52">
          <cell r="D52" t="str">
            <v>5A1b1</v>
          </cell>
        </row>
        <row r="53">
          <cell r="D53" t="str">
            <v>5A1b2</v>
          </cell>
        </row>
        <row r="54">
          <cell r="D54" t="str">
            <v>5A1b3</v>
          </cell>
        </row>
        <row r="55">
          <cell r="D55" t="str">
            <v>5AB1a</v>
          </cell>
        </row>
        <row r="56">
          <cell r="D56" t="str">
            <v>5AB1b</v>
          </cell>
        </row>
        <row r="57">
          <cell r="D57" t="str">
            <v>5AC</v>
          </cell>
        </row>
        <row r="58">
          <cell r="D58" t="str">
            <v>5ACA</v>
          </cell>
        </row>
        <row r="59">
          <cell r="D59" t="str">
            <v>5B</v>
          </cell>
        </row>
        <row r="60">
          <cell r="D60" t="str">
            <v>5BB</v>
          </cell>
        </row>
        <row r="61">
          <cell r="D61" t="str">
            <v>5BBA</v>
          </cell>
        </row>
        <row r="62">
          <cell r="D62" t="str">
            <v>5BBB</v>
          </cell>
        </row>
        <row r="63">
          <cell r="D63" t="str">
            <v>5BBC</v>
          </cell>
        </row>
        <row r="64">
          <cell r="D64" t="str">
            <v>5Ea</v>
          </cell>
        </row>
        <row r="65">
          <cell r="D65" t="str">
            <v>5Eb</v>
          </cell>
        </row>
        <row r="66">
          <cell r="D66" t="str">
            <v>DTAA</v>
          </cell>
        </row>
      </sheetData>
      <sheetData sheetId="10"/>
      <sheetData sheetId="11"/>
      <sheetData sheetId="12">
        <row r="62">
          <cell r="G62" t="str">
            <v>01-ANDAMAN AND NICOBAR ISLANDS</v>
          </cell>
        </row>
        <row r="63">
          <cell r="G63" t="str">
            <v>02-ANDHRA PRADESH</v>
          </cell>
        </row>
        <row r="64">
          <cell r="G64" t="str">
            <v>03-ARUNACHAL PRADESH</v>
          </cell>
        </row>
        <row r="65">
          <cell r="G65" t="str">
            <v>04-ASSAM</v>
          </cell>
        </row>
        <row r="66">
          <cell r="G66" t="str">
            <v>05-BIHAR</v>
          </cell>
        </row>
        <row r="67">
          <cell r="G67" t="str">
            <v>06-CHANDIGARH</v>
          </cell>
        </row>
        <row r="68">
          <cell r="G68" t="str">
            <v>07-DADRA AND NAGAR HAVELI</v>
          </cell>
        </row>
        <row r="69">
          <cell r="G69" t="str">
            <v>08-DAMAN AND DIU</v>
          </cell>
        </row>
        <row r="70">
          <cell r="G70" t="str">
            <v>09-DELHI</v>
          </cell>
        </row>
        <row r="71">
          <cell r="G71" t="str">
            <v>10-GOA</v>
          </cell>
        </row>
        <row r="72">
          <cell r="G72" t="str">
            <v>11-GUJARAT</v>
          </cell>
        </row>
        <row r="73">
          <cell r="G73" t="str">
            <v>12-HARYANA</v>
          </cell>
        </row>
        <row r="74">
          <cell r="G74" t="str">
            <v>13-HIMACHAL PRADESH</v>
          </cell>
        </row>
        <row r="75">
          <cell r="G75" t="str">
            <v>14-JAMMU AND KASHMIR</v>
          </cell>
        </row>
        <row r="76">
          <cell r="G76" t="str">
            <v>15-KARNATAKA</v>
          </cell>
        </row>
        <row r="77">
          <cell r="G77" t="str">
            <v>16-KERALA</v>
          </cell>
        </row>
        <row r="78">
          <cell r="G78" t="str">
            <v>17-LAKHSWADEEP</v>
          </cell>
        </row>
        <row r="79">
          <cell r="G79" t="str">
            <v>18-MADHYA PRADESH</v>
          </cell>
        </row>
        <row r="80">
          <cell r="G80" t="str">
            <v>19-MAHARASHTRA</v>
          </cell>
        </row>
        <row r="81">
          <cell r="G81" t="str">
            <v>20-MANIPUR</v>
          </cell>
        </row>
        <row r="82">
          <cell r="G82" t="str">
            <v>21-MEGHALAYA</v>
          </cell>
        </row>
        <row r="83">
          <cell r="G83" t="str">
            <v>22-MIZORAM</v>
          </cell>
        </row>
        <row r="84">
          <cell r="G84" t="str">
            <v>23-NAGALAND</v>
          </cell>
        </row>
        <row r="85">
          <cell r="G85" t="str">
            <v>24-ORISSA</v>
          </cell>
        </row>
        <row r="86">
          <cell r="G86" t="str">
            <v>25-PONDICHERRY</v>
          </cell>
        </row>
        <row r="87">
          <cell r="G87" t="str">
            <v>26-PUNJAB</v>
          </cell>
        </row>
        <row r="88">
          <cell r="G88" t="str">
            <v>27-RAJASTHAN</v>
          </cell>
        </row>
        <row r="89">
          <cell r="G89" t="str">
            <v>28-SIKKIM</v>
          </cell>
        </row>
        <row r="90">
          <cell r="G90" t="str">
            <v>29-TAMILNADU</v>
          </cell>
        </row>
        <row r="91">
          <cell r="G91" t="str">
            <v>30-TRIPURA</v>
          </cell>
        </row>
        <row r="92">
          <cell r="G92" t="str">
            <v>31-UTTAR PRADESH</v>
          </cell>
        </row>
        <row r="93">
          <cell r="G93" t="str">
            <v>32-WEST BENGAL</v>
          </cell>
        </row>
        <row r="94">
          <cell r="G94" t="str">
            <v>33-CHHATISHGARH</v>
          </cell>
        </row>
        <row r="95">
          <cell r="G95" t="str">
            <v>34-UTTARANCHAL</v>
          </cell>
        </row>
        <row r="96">
          <cell r="G96" t="str">
            <v>35-JHARKHAND</v>
          </cell>
        </row>
        <row r="97">
          <cell r="G97" t="str">
            <v>99-FOREIGN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Form 16"/>
      <sheetName val="Taxable Income"/>
      <sheetName val="Form 10E"/>
      <sheetName val="Form 10E-2"/>
      <sheetName val="10 E-1"/>
      <sheetName val="10 E-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SAHAJ PAGE 1"/>
      <sheetName val="SAHAJ PAGE-2"/>
      <sheetName val="Acknowledgement"/>
      <sheetName val="Calculation_Prapose"/>
    </sheetNames>
    <sheetDataSet>
      <sheetData sheetId="0"/>
      <sheetData sheetId="1" refreshError="1">
        <row r="17">
          <cell r="H17" t="str">
            <v>ACFPP3047F</v>
          </cell>
        </row>
      </sheetData>
      <sheetData sheetId="2"/>
      <sheetData sheetId="3"/>
      <sheetData sheetId="4"/>
      <sheetData sheetId="5"/>
      <sheetData sheetId="6"/>
      <sheetData sheetId="7">
        <row r="88">
          <cell r="D88" t="str">
            <v xml:space="preserve">Less : Relief U/s 89 [Attach Details Form 10 E]  Where arrears of salary. </v>
          </cell>
        </row>
      </sheetData>
      <sheetData sheetId="8"/>
      <sheetData sheetId="9"/>
      <sheetData sheetId="10" refreshError="1">
        <row r="188">
          <cell r="AD188" t="str">
            <v>Son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D"/>
      <sheetName val="COM"/>
      <sheetName val="PL"/>
      <sheetName val="BS"/>
      <sheetName val="DS"/>
      <sheetName val="CAP"/>
      <sheetName val="PBS"/>
      <sheetName val="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ORMAT"/>
    </sheetNames>
    <definedNames>
      <definedName name="Button3_Click" refersTo="#REF!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OMP"/>
      <sheetName val="pl"/>
      <sheetName val="bs"/>
      <sheetName val="sc"/>
      <sheetName val="DSIT"/>
      <sheetName val="DSCA"/>
      <sheetName val="ADD. INFORMATION"/>
      <sheetName val="Deferrred tax "/>
      <sheetName val="FRINGE BENEFIT TAX "/>
      <sheetName val="SECTION 269SS"/>
      <sheetName val="SECTION 269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Calculation_Prapose"/>
    </sheetNames>
    <sheetDataSet>
      <sheetData sheetId="0" refreshError="1"/>
      <sheetData sheetId="1" refreshError="1">
        <row r="6">
          <cell r="H6" t="str">
            <v>BHAWANI SINGH MANGLIA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Form"/>
      <sheetName val="Main Data input sheet"/>
      <sheetName val="SAHAJ PAGE 1"/>
      <sheetName val="SAHAJ PAGE-2"/>
      <sheetName val="Acknowledgement"/>
    </sheetNames>
    <sheetDataSet>
      <sheetData sheetId="0" refreshError="1"/>
      <sheetData sheetId="1" refreshError="1">
        <row r="11"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file:///C:\Documents%20and%20Settings\COMDP2\Local%20Settings\I%20T%202005\IT\WINDOWS\Profiles\Taluka\My%20Documents\Income%20Tax\K%20%20Patel.xls" TargetMode="External"/><Relationship Id="rId2" Type="http://schemas.openxmlformats.org/officeDocument/2006/relationships/hyperlink" Target="file:///C:\Documents%20and%20Settings\COMDP2\Local%20Settings\I%20T%202005\IT\WINDOWS\Profiles\Taluka\My%20Documents\Income%20Tax\K%20%20Patel.xls" TargetMode="External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MrKiritpate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29"/>
  <sheetViews>
    <sheetView showRowColHeaders="0" tabSelected="1" workbookViewId="0">
      <pane ySplit="3" topLeftCell="A4" activePane="bottomLeft" state="frozen"/>
      <selection pane="bottomLeft" activeCell="A19" sqref="A19"/>
    </sheetView>
  </sheetViews>
  <sheetFormatPr defaultColWidth="0" defaultRowHeight="15" zeroHeight="1"/>
  <cols>
    <col min="1" max="1" width="4.875" style="3" customWidth="1"/>
    <col min="2" max="2" width="11.875" style="3" customWidth="1"/>
    <col min="3" max="3" width="13.25" style="3" customWidth="1"/>
    <col min="4" max="4" width="22.5" style="3" customWidth="1"/>
    <col min="5" max="5" width="5.125" style="154" customWidth="1"/>
    <col min="6" max="6" width="5" style="3" customWidth="1"/>
    <col min="7" max="7" width="9.625" style="3" customWidth="1"/>
    <col min="8" max="8" width="10.5" style="3" customWidth="1"/>
    <col min="9" max="9" width="10.375" style="3" customWidth="1"/>
    <col min="10" max="10" width="13.125" style="3" customWidth="1"/>
    <col min="11" max="12" width="0.5" style="4" hidden="1" customWidth="1"/>
    <col min="13" max="16384" width="9" style="4" hidden="1"/>
  </cols>
  <sheetData>
    <row r="1" spans="1:12" s="6" customFormat="1" ht="17.25" customHeight="1" thickTop="1" thickBot="1">
      <c r="A1" s="107" t="s">
        <v>44</v>
      </c>
      <c r="B1" s="65"/>
      <c r="C1" s="65"/>
      <c r="D1" s="65"/>
      <c r="E1" s="65"/>
      <c r="F1" s="65"/>
      <c r="G1" s="65"/>
      <c r="H1" s="65"/>
      <c r="I1" s="65"/>
      <c r="J1" s="66"/>
      <c r="K1" s="67"/>
      <c r="L1" s="68"/>
    </row>
    <row r="2" spans="1:12" s="6" customFormat="1" ht="1.5" customHeight="1" thickTop="1">
      <c r="A2" s="1005"/>
      <c r="B2" s="1006"/>
      <c r="C2" s="1006"/>
      <c r="D2" s="1006"/>
      <c r="E2" s="1006"/>
      <c r="F2" s="1006"/>
      <c r="G2" s="1006"/>
      <c r="H2" s="1006"/>
      <c r="I2" s="1006"/>
      <c r="J2" s="1007"/>
    </row>
    <row r="3" spans="1:12" ht="20.25" customHeight="1" thickBot="1">
      <c r="A3" s="233" t="s">
        <v>640</v>
      </c>
      <c r="B3" s="254"/>
      <c r="C3" s="254"/>
      <c r="D3" s="233"/>
      <c r="E3" s="233"/>
      <c r="F3" s="233"/>
      <c r="G3" s="233"/>
      <c r="H3" s="233"/>
      <c r="I3" s="233"/>
      <c r="J3" s="235"/>
    </row>
    <row r="4" spans="1:12" s="6" customFormat="1" ht="25.5" customHeight="1" thickBot="1">
      <c r="A4" s="7">
        <v>1</v>
      </c>
      <c r="B4" s="1020" t="s">
        <v>10</v>
      </c>
      <c r="C4" s="1021"/>
      <c r="D4" s="1021"/>
      <c r="E4" s="1021"/>
      <c r="F4" s="1021"/>
      <c r="G4" s="1021"/>
      <c r="H4" s="1021"/>
      <c r="I4" s="1021"/>
      <c r="J4" s="1021"/>
    </row>
    <row r="5" spans="1:12" s="6" customFormat="1" ht="44.25" customHeight="1" thickBot="1">
      <c r="A5" s="8">
        <v>2</v>
      </c>
      <c r="B5" s="1008" t="s">
        <v>11</v>
      </c>
      <c r="C5" s="1009"/>
      <c r="D5" s="1009"/>
      <c r="E5" s="1009"/>
      <c r="F5" s="1009"/>
      <c r="G5" s="1009"/>
      <c r="H5" s="1009"/>
      <c r="I5" s="1009"/>
      <c r="J5" s="1009"/>
    </row>
    <row r="6" spans="1:12" s="6" customFormat="1" ht="21.75" customHeight="1">
      <c r="A6" s="1010">
        <v>3</v>
      </c>
      <c r="B6" s="1011" t="s">
        <v>634</v>
      </c>
      <c r="C6" s="1012"/>
      <c r="D6" s="1012"/>
      <c r="E6" s="1012"/>
      <c r="F6" s="1012"/>
      <c r="G6" s="1012"/>
      <c r="H6" s="1012"/>
      <c r="I6" s="1012"/>
      <c r="J6" s="1013"/>
    </row>
    <row r="7" spans="1:12" s="6" customFormat="1" ht="21.75" customHeight="1">
      <c r="A7" s="1010"/>
      <c r="B7" s="1014"/>
      <c r="C7" s="1015"/>
      <c r="D7" s="1015"/>
      <c r="E7" s="1015"/>
      <c r="F7" s="1015"/>
      <c r="G7" s="1015"/>
      <c r="H7" s="1015"/>
      <c r="I7" s="1015"/>
      <c r="J7" s="1016"/>
    </row>
    <row r="8" spans="1:12" s="6" customFormat="1" ht="27" customHeight="1" thickBot="1">
      <c r="A8" s="1010"/>
      <c r="B8" s="1017"/>
      <c r="C8" s="1018"/>
      <c r="D8" s="1018"/>
      <c r="E8" s="1018"/>
      <c r="F8" s="1018"/>
      <c r="G8" s="1018"/>
      <c r="H8" s="1018"/>
      <c r="I8" s="1018"/>
      <c r="J8" s="1019"/>
    </row>
    <row r="9" spans="1:12" s="6" customFormat="1" ht="19.5" customHeight="1" thickBot="1">
      <c r="A9" s="875" t="s">
        <v>127</v>
      </c>
      <c r="B9" s="999" t="s">
        <v>12</v>
      </c>
      <c r="C9" s="999"/>
      <c r="D9" s="999"/>
      <c r="E9" s="1024"/>
      <c r="F9" s="561" t="s">
        <v>306</v>
      </c>
      <c r="G9" s="1022" t="s">
        <v>604</v>
      </c>
      <c r="H9" s="1023"/>
      <c r="I9" s="1023"/>
      <c r="J9" s="1023"/>
    </row>
    <row r="10" spans="1:12" s="9" customFormat="1" ht="19.5" customHeight="1" thickBot="1">
      <c r="A10" s="875" t="s">
        <v>128</v>
      </c>
      <c r="B10" s="999" t="s">
        <v>460</v>
      </c>
      <c r="C10" s="999"/>
      <c r="D10" s="999"/>
      <c r="E10" s="1025"/>
      <c r="F10" s="561" t="s">
        <v>130</v>
      </c>
      <c r="G10" s="993" t="s">
        <v>605</v>
      </c>
      <c r="H10" s="994"/>
      <c r="I10" s="994"/>
      <c r="J10" s="995"/>
    </row>
    <row r="11" spans="1:12" s="9" customFormat="1" ht="19.5" customHeight="1" thickBot="1">
      <c r="A11" s="875" t="s">
        <v>129</v>
      </c>
      <c r="B11" s="999" t="s">
        <v>461</v>
      </c>
      <c r="C11" s="999"/>
      <c r="D11" s="999"/>
      <c r="E11" s="1025"/>
      <c r="F11" s="561" t="s">
        <v>221</v>
      </c>
      <c r="G11" s="993" t="s">
        <v>606</v>
      </c>
      <c r="H11" s="994"/>
      <c r="I11" s="994"/>
      <c r="J11" s="995"/>
    </row>
    <row r="12" spans="1:12" s="9" customFormat="1" ht="19.5" customHeight="1" thickBot="1">
      <c r="A12" s="561" t="s">
        <v>306</v>
      </c>
      <c r="B12" s="993" t="s">
        <v>459</v>
      </c>
      <c r="C12" s="994"/>
      <c r="D12" s="995"/>
      <c r="E12" s="560"/>
      <c r="F12" s="561" t="s">
        <v>307</v>
      </c>
      <c r="G12" s="993" t="s">
        <v>602</v>
      </c>
      <c r="H12" s="994"/>
      <c r="I12" s="994"/>
      <c r="J12" s="995"/>
    </row>
    <row r="13" spans="1:12" s="9" customFormat="1" ht="19.5" customHeight="1" thickBot="1">
      <c r="A13" s="561" t="s">
        <v>130</v>
      </c>
      <c r="B13" s="993" t="s">
        <v>458</v>
      </c>
      <c r="C13" s="994"/>
      <c r="D13" s="995"/>
      <c r="E13" s="1004" t="s">
        <v>13</v>
      </c>
      <c r="F13" s="561" t="s">
        <v>296</v>
      </c>
      <c r="G13" s="997" t="s">
        <v>603</v>
      </c>
      <c r="H13" s="998"/>
      <c r="I13" s="998"/>
      <c r="J13" s="998"/>
    </row>
    <row r="14" spans="1:12" s="9" customFormat="1" ht="15.75" customHeight="1" thickBot="1">
      <c r="A14" s="109" t="s">
        <v>221</v>
      </c>
      <c r="B14" s="1000" t="s">
        <v>89</v>
      </c>
      <c r="C14" s="1001"/>
      <c r="D14" s="1002"/>
      <c r="E14" s="1004"/>
      <c r="F14" s="74" t="s">
        <v>316</v>
      </c>
      <c r="G14" s="74"/>
      <c r="H14" s="77"/>
      <c r="I14" s="151"/>
      <c r="J14" s="76"/>
    </row>
    <row r="15" spans="1:12" s="10" customFormat="1" ht="15.75" customHeight="1">
      <c r="A15" s="73"/>
      <c r="B15" s="72"/>
      <c r="C15" s="72"/>
      <c r="D15" s="72"/>
      <c r="E15" s="1004"/>
      <c r="F15" s="74" t="s">
        <v>317</v>
      </c>
      <c r="G15" s="74"/>
      <c r="H15" s="77"/>
      <c r="I15" s="151"/>
      <c r="J15" s="76"/>
      <c r="K15" s="11"/>
      <c r="L15" s="11"/>
    </row>
    <row r="16" spans="1:12" s="10" customFormat="1" ht="15.75" customHeight="1">
      <c r="A16" s="62"/>
      <c r="B16" s="63"/>
      <c r="C16" s="63"/>
      <c r="D16" s="63"/>
      <c r="E16" s="1004"/>
      <c r="F16" s="74" t="s">
        <v>318</v>
      </c>
      <c r="G16" s="74"/>
      <c r="H16" s="975"/>
      <c r="I16" s="74"/>
      <c r="J16" s="975"/>
      <c r="K16" s="11"/>
      <c r="L16" s="11"/>
    </row>
    <row r="17" spans="1:12" s="6" customFormat="1" ht="15.75" customHeight="1">
      <c r="A17" s="69" t="s">
        <v>112</v>
      </c>
      <c r="B17" s="70"/>
      <c r="C17" s="70"/>
      <c r="D17" s="70"/>
      <c r="E17" s="1004"/>
      <c r="F17" s="74" t="s">
        <v>298</v>
      </c>
      <c r="G17" s="74"/>
      <c r="H17" s="78"/>
      <c r="I17" s="151" t="s">
        <v>300</v>
      </c>
      <c r="J17" s="76"/>
      <c r="K17" s="5"/>
      <c r="L17" s="5"/>
    </row>
    <row r="18" spans="1:12" s="6" customFormat="1" ht="21.75" customHeight="1">
      <c r="A18" s="69"/>
      <c r="B18" s="70"/>
      <c r="C18" s="70"/>
      <c r="D18" s="70"/>
      <c r="E18" s="1004"/>
      <c r="F18" s="74" t="s">
        <v>630</v>
      </c>
      <c r="G18" s="74"/>
      <c r="H18" s="976"/>
      <c r="I18" s="1003" t="s">
        <v>310</v>
      </c>
      <c r="J18" s="1003"/>
      <c r="K18" s="5"/>
      <c r="L18" s="5"/>
    </row>
    <row r="19" spans="1:12" ht="15.75" customHeight="1">
      <c r="A19" s="155" t="s">
        <v>114</v>
      </c>
      <c r="B19" s="71"/>
      <c r="C19" s="71"/>
      <c r="D19" s="71"/>
      <c r="E19" s="1004"/>
      <c r="F19" s="74" t="s">
        <v>299</v>
      </c>
      <c r="G19" s="74"/>
      <c r="H19" s="75"/>
      <c r="I19" s="151" t="s">
        <v>287</v>
      </c>
      <c r="J19" s="76"/>
    </row>
    <row r="20" spans="1:12" ht="15.75" customHeight="1">
      <c r="A20" s="71"/>
      <c r="B20" s="71"/>
      <c r="C20" s="71"/>
      <c r="D20" s="71"/>
      <c r="E20" s="1004"/>
      <c r="F20" s="74" t="s">
        <v>1</v>
      </c>
      <c r="G20" s="74"/>
      <c r="H20" s="79"/>
      <c r="I20" s="151" t="s">
        <v>0</v>
      </c>
      <c r="J20" s="975"/>
    </row>
    <row r="21" spans="1:12" ht="2.25" customHeight="1">
      <c r="A21" s="154"/>
      <c r="B21" s="154"/>
      <c r="C21" s="154"/>
      <c r="D21" s="154"/>
      <c r="E21" s="328"/>
    </row>
    <row r="22" spans="1:12" hidden="1">
      <c r="E22" s="71"/>
      <c r="F22" s="4"/>
      <c r="G22" s="4"/>
      <c r="H22" s="4"/>
      <c r="I22" s="4"/>
    </row>
    <row r="23" spans="1:12" hidden="1">
      <c r="A23" s="4"/>
      <c r="B23" s="4"/>
      <c r="C23" s="4"/>
      <c r="D23" s="4"/>
      <c r="E23" s="71"/>
      <c r="F23" s="60"/>
      <c r="G23" s="60"/>
      <c r="H23" s="60"/>
      <c r="I23" s="60"/>
      <c r="J23" s="61"/>
    </row>
    <row r="24" spans="1:12" hidden="1">
      <c r="A24" s="996" t="s">
        <v>154</v>
      </c>
      <c r="B24" s="996"/>
      <c r="C24" s="996"/>
      <c r="D24" s="996"/>
      <c r="E24" s="153"/>
    </row>
    <row r="25" spans="1:12" ht="4.5" hidden="1" customHeight="1"/>
    <row r="26" spans="1:12" ht="1.5" hidden="1" customHeight="1"/>
    <row r="27" spans="1:12" hidden="1"/>
    <row r="28" spans="1:12" hidden="1"/>
    <row r="29" spans="1:12" hidden="1"/>
  </sheetData>
  <sheetProtection password="C46C" sheet="1" objects="1" scenarios="1" formatCells="0" formatColumns="0" formatRows="0"/>
  <customSheetViews>
    <customSheetView guid="{049E6C55-41BB-11D7-A093-A9EBCA13345A}" showPageBreaks="1" hiddenRows="1" hiddenColumns="1" showRuler="0">
      <selection activeCell="A9" sqref="A9:D9"/>
      <pageMargins left="0" right="0" top="1.25" bottom="1" header="0.5" footer="0.9"/>
      <pageSetup paperSize="9" scale="97" orientation="portrait" horizontalDpi="180" verticalDpi="180" r:id="rId1"/>
      <headerFooter alignWithMargins="0"/>
    </customSheetView>
  </customSheetViews>
  <mergeCells count="20">
    <mergeCell ref="G10:J10"/>
    <mergeCell ref="G9:J9"/>
    <mergeCell ref="E9:E11"/>
    <mergeCell ref="G11:J11"/>
    <mergeCell ref="B10:D10"/>
    <mergeCell ref="B9:D9"/>
    <mergeCell ref="E13:E20"/>
    <mergeCell ref="B12:D12"/>
    <mergeCell ref="B13:D13"/>
    <mergeCell ref="A2:J2"/>
    <mergeCell ref="B5:J5"/>
    <mergeCell ref="A6:A8"/>
    <mergeCell ref="B6:J8"/>
    <mergeCell ref="B4:J4"/>
    <mergeCell ref="G12:J12"/>
    <mergeCell ref="A24:D24"/>
    <mergeCell ref="G13:J13"/>
    <mergeCell ref="B11:D11"/>
    <mergeCell ref="B14:D14"/>
    <mergeCell ref="I18:J18"/>
  </mergeCells>
  <phoneticPr fontId="20" type="noConversion"/>
  <hyperlinks>
    <hyperlink ref="B11" r:id="rId2" location="Income_calculation" display="C:\I T 2005\IT\WINDOWS\Profiles\Taluka\My Documents\Income Tax\K  Patel.xls - Income_calculation"/>
    <hyperlink ref="B9" location="'Other Deails'!A1" display="'Other Deails'!A1"/>
    <hyperlink ref="B10" r:id="rId3" location="'Details Salary'!DATA" display="C:\I T 2005\IT\WINDOWS\Profiles\Taluka\My Documents\Income Tax\K  Patel.xls - 'Details Salary'!DATA"/>
    <hyperlink ref="B10:D10" location="Salary!A1" display="Click here for fillup Details Salary VIEW AND PRINT"/>
    <hyperlink ref="B11:D11" location="Calculation!A1" display="Click here to  VIEW AND PRINT Income-Tax Calculation Statement"/>
    <hyperlink ref="B14" location="Saral!A1" display="Saral!A1"/>
    <hyperlink ref="B14:C14" location="Saral!A1" display="Saral!A1"/>
    <hyperlink ref="B14:D14" location="'IRT-2'!A1" display="Click here to  VIEW AND PRINT ITR-2"/>
    <hyperlink ref="B12:D12" location="'16_1'!A1" display="Click here to  VIEW Form No. 16's 1st Page"/>
    <hyperlink ref="B13:D13" location="'16_2'!A1" display="Click here to  VIEW Form No. 16's 2nd Page"/>
    <hyperlink ref="G10:J10" location="'SAHAJ PAGE 1'!A1" display="Click here to VIEW SAHAJ Form Page 1st"/>
    <hyperlink ref="G11:J11" location="'SAHAJ PAGE-2'!A1" display="Click here to VIEW SAHAJ Form Page 2nd Page"/>
    <hyperlink ref="G12:J12" location="Acknowledgement!A1" display="Click here to  VIEW Acknowledgement"/>
    <hyperlink ref="G9:J9" location="'Form_Annexure A'!A1" display="Click here to  VIEW &amp; Fillup 16's Annexure A"/>
  </hyperlinks>
  <printOptions horizontalCentered="1"/>
  <pageMargins left="0.25" right="0" top="1.25" bottom="1" header="0.5" footer="0.9"/>
  <pageSetup paperSize="9" orientation="landscape" horizontalDpi="1200" verticalDpi="1200" r:id="rId4"/>
  <headerFooter alignWithMargins="0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6" enableFormatConditionsCalculation="0">
    <tabColor indexed="47"/>
    <pageSetUpPr fitToPage="1"/>
  </sheetPr>
  <dimension ref="A1:CA125"/>
  <sheetViews>
    <sheetView showGridLines="0" showRowColHeaders="0" zoomScaleNormal="130" zoomScaleSheetLayoutView="130" workbookViewId="0">
      <pane ySplit="3" topLeftCell="A7" activePane="bottomLeft" state="frozen"/>
      <selection activeCell="A2" sqref="A2:Y2"/>
      <selection pane="bottomLeft" activeCell="A4" sqref="A4"/>
    </sheetView>
  </sheetViews>
  <sheetFormatPr defaultColWidth="0" defaultRowHeight="14.25" zeroHeight="1"/>
  <cols>
    <col min="1" max="4" width="1.5" style="696" customWidth="1"/>
    <col min="5" max="5" width="2.125" style="696" customWidth="1"/>
    <col min="6" max="17" width="1.5" style="696" customWidth="1"/>
    <col min="18" max="18" width="1.75" style="696" customWidth="1"/>
    <col min="19" max="25" width="1.5" style="696" customWidth="1"/>
    <col min="26" max="26" width="1.375" style="696" customWidth="1"/>
    <col min="27" max="27" width="1.5" style="720" customWidth="1"/>
    <col min="28" max="28" width="1.5" style="696" customWidth="1"/>
    <col min="29" max="29" width="1.875" style="696" customWidth="1"/>
    <col min="30" max="38" width="1.5" style="696" customWidth="1"/>
    <col min="39" max="39" width="1.75" style="696" customWidth="1"/>
    <col min="40" max="42" width="1.5" style="696" customWidth="1"/>
    <col min="43" max="43" width="1.875" style="696" bestFit="1" customWidth="1"/>
    <col min="44" max="65" width="1.5" style="696" customWidth="1"/>
    <col min="66" max="66" width="2.125" style="696" customWidth="1"/>
    <col min="67" max="67" width="1.5" style="696" customWidth="1"/>
    <col min="68" max="68" width="1.375" style="696" customWidth="1"/>
    <col min="69" max="69" width="4.5" style="696" customWidth="1"/>
    <col min="70" max="70" width="9.75" style="696" customWidth="1"/>
    <col min="71" max="71" width="1.75" style="696" customWidth="1"/>
    <col min="72" max="72" width="2" style="696" customWidth="1"/>
    <col min="73" max="73" width="4.5" style="696" customWidth="1"/>
    <col min="74" max="74" width="8.875" style="696" customWidth="1"/>
    <col min="75" max="75" width="2.125" style="696" customWidth="1"/>
    <col min="76" max="16384" width="8" style="696" hidden="1"/>
  </cols>
  <sheetData>
    <row r="1" spans="1:75" s="562" customFormat="1" ht="8.25" hidden="1" customHeight="1">
      <c r="A1" s="562">
        <v>1</v>
      </c>
      <c r="B1" s="562">
        <f>A1+1</f>
        <v>2</v>
      </c>
      <c r="C1" s="562">
        <f t="shared" ref="C1:BN1" si="0">B1+1</f>
        <v>3</v>
      </c>
      <c r="D1" s="562">
        <f t="shared" si="0"/>
        <v>4</v>
      </c>
      <c r="E1" s="562">
        <f t="shared" si="0"/>
        <v>5</v>
      </c>
      <c r="F1" s="562">
        <f t="shared" si="0"/>
        <v>6</v>
      </c>
      <c r="G1" s="562">
        <f t="shared" si="0"/>
        <v>7</v>
      </c>
      <c r="H1" s="562">
        <f t="shared" si="0"/>
        <v>8</v>
      </c>
      <c r="I1" s="562">
        <f t="shared" si="0"/>
        <v>9</v>
      </c>
      <c r="J1" s="562">
        <f t="shared" si="0"/>
        <v>10</v>
      </c>
      <c r="K1" s="562">
        <f t="shared" si="0"/>
        <v>11</v>
      </c>
      <c r="L1" s="562">
        <f t="shared" si="0"/>
        <v>12</v>
      </c>
      <c r="M1" s="562">
        <f t="shared" si="0"/>
        <v>13</v>
      </c>
      <c r="N1" s="562">
        <f t="shared" si="0"/>
        <v>14</v>
      </c>
      <c r="O1" s="562">
        <f t="shared" si="0"/>
        <v>15</v>
      </c>
      <c r="P1" s="562">
        <f t="shared" si="0"/>
        <v>16</v>
      </c>
      <c r="Q1" s="562">
        <f t="shared" si="0"/>
        <v>17</v>
      </c>
      <c r="R1" s="562">
        <f t="shared" si="0"/>
        <v>18</v>
      </c>
      <c r="S1" s="562">
        <f t="shared" si="0"/>
        <v>19</v>
      </c>
      <c r="T1" s="562">
        <f t="shared" si="0"/>
        <v>20</v>
      </c>
      <c r="U1" s="562">
        <f t="shared" si="0"/>
        <v>21</v>
      </c>
      <c r="V1" s="562">
        <f t="shared" si="0"/>
        <v>22</v>
      </c>
      <c r="W1" s="562">
        <f t="shared" si="0"/>
        <v>23</v>
      </c>
      <c r="X1" s="562">
        <f t="shared" si="0"/>
        <v>24</v>
      </c>
      <c r="Y1" s="562">
        <f t="shared" si="0"/>
        <v>25</v>
      </c>
      <c r="Z1" s="562">
        <f t="shared" si="0"/>
        <v>26</v>
      </c>
      <c r="AA1" s="562">
        <f t="shared" si="0"/>
        <v>27</v>
      </c>
      <c r="AB1" s="562">
        <f t="shared" si="0"/>
        <v>28</v>
      </c>
      <c r="AC1" s="562">
        <f t="shared" si="0"/>
        <v>29</v>
      </c>
      <c r="AD1" s="562">
        <f t="shared" si="0"/>
        <v>30</v>
      </c>
      <c r="AE1" s="562">
        <f t="shared" si="0"/>
        <v>31</v>
      </c>
      <c r="AF1" s="562">
        <f t="shared" si="0"/>
        <v>32</v>
      </c>
      <c r="AG1" s="562">
        <f t="shared" si="0"/>
        <v>33</v>
      </c>
      <c r="AH1" s="562">
        <f t="shared" si="0"/>
        <v>34</v>
      </c>
      <c r="AI1" s="562">
        <f t="shared" si="0"/>
        <v>35</v>
      </c>
      <c r="AJ1" s="562">
        <f t="shared" si="0"/>
        <v>36</v>
      </c>
      <c r="AK1" s="562">
        <f t="shared" si="0"/>
        <v>37</v>
      </c>
      <c r="AL1" s="562">
        <f t="shared" si="0"/>
        <v>38</v>
      </c>
      <c r="AM1" s="562">
        <f t="shared" si="0"/>
        <v>39</v>
      </c>
      <c r="AN1" s="562">
        <f t="shared" si="0"/>
        <v>40</v>
      </c>
      <c r="AO1" s="562">
        <f t="shared" si="0"/>
        <v>41</v>
      </c>
      <c r="AP1" s="562">
        <f t="shared" si="0"/>
        <v>42</v>
      </c>
      <c r="AQ1" s="562">
        <f t="shared" si="0"/>
        <v>43</v>
      </c>
      <c r="AR1" s="562">
        <f t="shared" si="0"/>
        <v>44</v>
      </c>
      <c r="AS1" s="562">
        <f t="shared" si="0"/>
        <v>45</v>
      </c>
      <c r="AT1" s="562">
        <f t="shared" si="0"/>
        <v>46</v>
      </c>
      <c r="AU1" s="562">
        <f t="shared" si="0"/>
        <v>47</v>
      </c>
      <c r="AV1" s="562">
        <f t="shared" si="0"/>
        <v>48</v>
      </c>
      <c r="AW1" s="562">
        <f t="shared" si="0"/>
        <v>49</v>
      </c>
      <c r="AX1" s="562">
        <f t="shared" si="0"/>
        <v>50</v>
      </c>
      <c r="AY1" s="562">
        <f t="shared" si="0"/>
        <v>51</v>
      </c>
      <c r="AZ1" s="562">
        <f t="shared" si="0"/>
        <v>52</v>
      </c>
      <c r="BA1" s="562">
        <f t="shared" si="0"/>
        <v>53</v>
      </c>
      <c r="BB1" s="562">
        <f t="shared" si="0"/>
        <v>54</v>
      </c>
      <c r="BC1" s="562">
        <f t="shared" si="0"/>
        <v>55</v>
      </c>
      <c r="BD1" s="562">
        <f t="shared" si="0"/>
        <v>56</v>
      </c>
      <c r="BE1" s="562">
        <f t="shared" si="0"/>
        <v>57</v>
      </c>
      <c r="BF1" s="562">
        <f t="shared" si="0"/>
        <v>58</v>
      </c>
      <c r="BG1" s="562">
        <f t="shared" si="0"/>
        <v>59</v>
      </c>
      <c r="BH1" s="562">
        <f t="shared" si="0"/>
        <v>60</v>
      </c>
      <c r="BI1" s="562">
        <f t="shared" si="0"/>
        <v>61</v>
      </c>
      <c r="BJ1" s="562">
        <f t="shared" si="0"/>
        <v>62</v>
      </c>
      <c r="BK1" s="562">
        <f t="shared" si="0"/>
        <v>63</v>
      </c>
      <c r="BL1" s="562">
        <f t="shared" si="0"/>
        <v>64</v>
      </c>
      <c r="BM1" s="562">
        <f t="shared" si="0"/>
        <v>65</v>
      </c>
      <c r="BN1" s="562">
        <f t="shared" si="0"/>
        <v>66</v>
      </c>
      <c r="BO1" s="562">
        <f>BN1+1</f>
        <v>67</v>
      </c>
      <c r="BP1" s="562">
        <f>BO1+1</f>
        <v>68</v>
      </c>
      <c r="BR1" s="658" t="s">
        <v>462</v>
      </c>
    </row>
    <row r="2" spans="1:75" s="562" customFormat="1" ht="11.25" hidden="1" customHeight="1" thickBot="1">
      <c r="BR2" s="659"/>
    </row>
    <row r="3" spans="1:75" s="562" customFormat="1" ht="18.75" customHeight="1" thickTop="1" thickBot="1">
      <c r="B3" s="1341" t="s">
        <v>131</v>
      </c>
      <c r="C3" s="1341"/>
      <c r="D3" s="1341"/>
      <c r="E3" s="1341"/>
      <c r="F3" s="1341"/>
      <c r="G3" s="1341"/>
      <c r="H3" s="1341"/>
      <c r="I3" s="1341"/>
      <c r="J3" s="1341"/>
      <c r="K3" s="1341"/>
      <c r="L3" s="1341"/>
      <c r="M3" s="1341"/>
      <c r="N3" s="1341"/>
      <c r="O3" s="1341"/>
      <c r="P3" s="1341"/>
      <c r="Q3" s="1341"/>
      <c r="R3" s="1341"/>
      <c r="S3" s="1341"/>
      <c r="T3" s="1341"/>
      <c r="U3" s="1341"/>
      <c r="V3" s="1341"/>
      <c r="W3" s="1341"/>
      <c r="X3" s="1341"/>
      <c r="AA3" s="340" t="s">
        <v>464</v>
      </c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341"/>
      <c r="BC3" s="341"/>
      <c r="BD3" s="341"/>
      <c r="BE3" s="341"/>
      <c r="BF3" s="341"/>
      <c r="BG3" s="341"/>
      <c r="BR3" s="658"/>
    </row>
    <row r="4" spans="1:75" s="562" customFormat="1" ht="11.25" customHeight="1" thickTop="1" thickBot="1">
      <c r="BR4" s="658"/>
    </row>
    <row r="5" spans="1:75" s="608" customFormat="1" ht="17.25" customHeight="1" thickTop="1">
      <c r="B5" s="660"/>
      <c r="C5" s="661"/>
      <c r="D5" s="1441" t="s">
        <v>639</v>
      </c>
      <c r="E5" s="1441"/>
      <c r="F5" s="1441"/>
      <c r="G5" s="1441"/>
      <c r="H5" s="1441"/>
      <c r="I5" s="1441"/>
      <c r="J5" s="1441"/>
      <c r="K5" s="1441"/>
      <c r="L5" s="1441"/>
      <c r="M5" s="1441"/>
      <c r="N5" s="1441"/>
      <c r="O5" s="1441"/>
      <c r="P5" s="1441"/>
      <c r="Q5" s="1441"/>
      <c r="R5" s="1441"/>
      <c r="S5" s="1441"/>
      <c r="T5" s="1441"/>
      <c r="U5" s="1441"/>
      <c r="V5" s="1441"/>
      <c r="W5" s="1441"/>
      <c r="X5" s="1441"/>
      <c r="Y5" s="1441"/>
      <c r="Z5" s="1441"/>
      <c r="AA5" s="1441"/>
      <c r="AB5" s="1441"/>
      <c r="AC5" s="1441"/>
      <c r="AE5" s="664" t="s">
        <v>498</v>
      </c>
      <c r="AS5" s="662"/>
      <c r="BA5" s="568" t="s">
        <v>595</v>
      </c>
      <c r="BL5" s="665"/>
      <c r="BM5" s="665"/>
      <c r="BN5" s="665"/>
      <c r="BO5" s="666"/>
      <c r="BP5" s="662"/>
      <c r="BR5" s="1726"/>
      <c r="BS5" s="1726"/>
      <c r="BT5" s="1726"/>
      <c r="BU5" s="1726"/>
      <c r="BV5" s="1726"/>
    </row>
    <row r="6" spans="1:75" s="608" customFormat="1" ht="15.75">
      <c r="B6" s="667"/>
      <c r="C6" s="662"/>
      <c r="D6" s="1441"/>
      <c r="E6" s="1441"/>
      <c r="F6" s="1441"/>
      <c r="G6" s="1441"/>
      <c r="H6" s="1441"/>
      <c r="I6" s="1441"/>
      <c r="J6" s="1441"/>
      <c r="K6" s="1441"/>
      <c r="L6" s="1441"/>
      <c r="M6" s="1441"/>
      <c r="N6" s="1441"/>
      <c r="O6" s="1441"/>
      <c r="P6" s="1441"/>
      <c r="Q6" s="1441"/>
      <c r="R6" s="1441"/>
      <c r="S6" s="1441"/>
      <c r="T6" s="1441"/>
      <c r="U6" s="1441"/>
      <c r="V6" s="1441"/>
      <c r="W6" s="1441"/>
      <c r="X6" s="1441"/>
      <c r="Y6" s="1441"/>
      <c r="Z6" s="1441"/>
      <c r="AA6" s="1441"/>
      <c r="AB6" s="1441"/>
      <c r="AC6" s="1441"/>
      <c r="AE6" s="1715" t="str">
        <f>UPPER(MID('Other Deails'!$H$17,A1,1))</f>
        <v>A</v>
      </c>
      <c r="AF6" s="1716"/>
      <c r="AG6" s="1715" t="str">
        <f>UPPER(MID('Other Deails'!$H$17,B1,1))</f>
        <v>C</v>
      </c>
      <c r="AH6" s="1716"/>
      <c r="AI6" s="1715" t="str">
        <f>UPPER(MID('Other Deails'!$H$17,C1,1))</f>
        <v>F</v>
      </c>
      <c r="AJ6" s="1716"/>
      <c r="AK6" s="1715" t="str">
        <f>UPPER(MID('Other Deails'!$H$17,D1,1))</f>
        <v>P</v>
      </c>
      <c r="AL6" s="1716"/>
      <c r="AM6" s="1715" t="str">
        <f>UPPER(MID('Other Deails'!$H$17,E1,1))</f>
        <v>P</v>
      </c>
      <c r="AN6" s="1716"/>
      <c r="AO6" s="1715" t="str">
        <f>UPPER(MID('Other Deails'!$H$17,F1,1))</f>
        <v>3</v>
      </c>
      <c r="AP6" s="1716"/>
      <c r="AQ6" s="1715" t="str">
        <f>UPPER(MID('Other Deails'!$H$17,G1,1))</f>
        <v>0</v>
      </c>
      <c r="AR6" s="1716"/>
      <c r="AS6" s="1715" t="str">
        <f>UPPER(MID('Other Deails'!$H$17,H1,1))</f>
        <v>4</v>
      </c>
      <c r="AT6" s="1716"/>
      <c r="AU6" s="1715" t="str">
        <f>UPPER(MID('Other Deails'!$H$17,I1,1))</f>
        <v>7</v>
      </c>
      <c r="AV6" s="1716"/>
      <c r="AW6" s="1715" t="str">
        <f>UPPER(MID('Other Deails'!$H$17,J1,1))</f>
        <v>F</v>
      </c>
      <c r="AX6" s="1716"/>
      <c r="AY6" s="668"/>
      <c r="BL6" s="662"/>
      <c r="BM6" s="662"/>
      <c r="BN6" s="662"/>
      <c r="BO6" s="669"/>
      <c r="BP6" s="662"/>
      <c r="BR6" s="1726"/>
      <c r="BS6" s="1726"/>
      <c r="BT6" s="1726"/>
      <c r="BU6" s="1726"/>
      <c r="BV6" s="1726"/>
    </row>
    <row r="7" spans="1:75" s="608" customFormat="1" ht="9" customHeight="1">
      <c r="B7" s="667"/>
      <c r="C7" s="662"/>
      <c r="D7" s="662"/>
      <c r="AA7" s="663"/>
      <c r="AM7" s="662"/>
      <c r="AQ7" s="662"/>
      <c r="AS7" s="662"/>
      <c r="BA7" s="670"/>
      <c r="BL7" s="662"/>
      <c r="BM7" s="662"/>
      <c r="BN7" s="662"/>
      <c r="BO7" s="669"/>
      <c r="BP7" s="662"/>
      <c r="BR7" s="862"/>
      <c r="BS7" s="862"/>
      <c r="BT7" s="862"/>
      <c r="BU7" s="863"/>
      <c r="BV7" s="671"/>
      <c r="BW7" s="671"/>
    </row>
    <row r="8" spans="1:75" s="608" customFormat="1" ht="14.25" customHeight="1">
      <c r="B8" s="672"/>
      <c r="C8" s="672"/>
      <c r="D8" s="673"/>
      <c r="E8" s="674"/>
      <c r="F8" s="674"/>
      <c r="G8" s="675" t="s">
        <v>499</v>
      </c>
      <c r="H8" s="674"/>
      <c r="I8" s="674"/>
      <c r="J8" s="676"/>
      <c r="K8" s="676"/>
      <c r="L8" s="676"/>
      <c r="M8" s="676"/>
      <c r="N8" s="673"/>
      <c r="O8" s="676"/>
      <c r="P8" s="674"/>
      <c r="Q8" s="676"/>
      <c r="R8" s="674"/>
      <c r="S8" s="674"/>
      <c r="T8" s="674"/>
      <c r="U8" s="674"/>
      <c r="V8" s="677"/>
      <c r="W8" s="674"/>
      <c r="X8" s="674"/>
      <c r="Y8" s="674"/>
      <c r="Z8" s="674"/>
      <c r="AA8" s="674"/>
      <c r="AB8" s="674"/>
      <c r="AC8" s="674"/>
      <c r="AD8" s="674"/>
      <c r="AE8" s="674"/>
      <c r="AF8" s="674"/>
      <c r="AG8" s="674"/>
      <c r="AH8" s="674"/>
      <c r="AI8" s="674"/>
      <c r="AJ8" s="674"/>
      <c r="AK8" s="674"/>
      <c r="AL8" s="674"/>
      <c r="AM8" s="674"/>
      <c r="AN8" s="674"/>
      <c r="AO8" s="674"/>
      <c r="AP8" s="674"/>
      <c r="AQ8" s="674"/>
      <c r="AR8" s="674"/>
      <c r="AS8" s="674"/>
      <c r="AT8" s="674"/>
      <c r="AU8" s="674"/>
      <c r="AV8" s="674"/>
      <c r="AW8" s="674"/>
      <c r="AX8" s="674"/>
      <c r="AY8" s="674"/>
      <c r="AZ8" s="674"/>
      <c r="BA8" s="674"/>
      <c r="BB8" s="674"/>
      <c r="BC8" s="674"/>
      <c r="BD8" s="674"/>
      <c r="BE8" s="674"/>
      <c r="BF8" s="674"/>
      <c r="BG8" s="674"/>
      <c r="BH8" s="674"/>
      <c r="BI8" s="674"/>
      <c r="BJ8" s="674"/>
      <c r="BK8" s="674"/>
      <c r="BL8" s="674"/>
      <c r="BM8" s="674"/>
      <c r="BN8" s="678"/>
      <c r="BQ8" s="1577" t="s">
        <v>500</v>
      </c>
      <c r="BR8" s="1581">
        <f>'16_2'!AI45</f>
        <v>7631</v>
      </c>
      <c r="BS8" s="864"/>
      <c r="BT8" s="865"/>
      <c r="BU8" s="1577" t="s">
        <v>501</v>
      </c>
      <c r="BV8" s="1581">
        <f>Calculation!V83</f>
        <v>229</v>
      </c>
      <c r="BW8" s="671"/>
    </row>
    <row r="9" spans="1:75" s="608" customFormat="1" ht="9" customHeight="1">
      <c r="D9" s="680" t="s">
        <v>500</v>
      </c>
      <c r="E9" s="681"/>
      <c r="F9" s="662"/>
      <c r="G9" s="662"/>
      <c r="H9" s="662"/>
      <c r="I9" s="662"/>
      <c r="J9" s="662"/>
      <c r="K9" s="662"/>
      <c r="L9" s="662"/>
      <c r="M9" s="662"/>
      <c r="N9" s="662"/>
      <c r="O9" s="662"/>
      <c r="P9" s="662"/>
      <c r="Q9" s="662"/>
      <c r="R9" s="662"/>
      <c r="S9" s="662"/>
      <c r="T9" s="662"/>
      <c r="U9" s="662"/>
      <c r="V9" s="662"/>
      <c r="W9" s="662"/>
      <c r="X9" s="662"/>
      <c r="Y9" s="662"/>
      <c r="Z9" s="662"/>
      <c r="AA9" s="682"/>
      <c r="AB9" s="662"/>
      <c r="AC9" s="662"/>
      <c r="AD9" s="662"/>
      <c r="AE9" s="662"/>
      <c r="AF9" s="662"/>
      <c r="AG9" s="662"/>
      <c r="AH9" s="662"/>
      <c r="AI9" s="662"/>
      <c r="AJ9" s="662"/>
      <c r="AK9" s="662"/>
      <c r="AL9" s="662"/>
      <c r="AM9" s="662"/>
      <c r="AN9" s="662"/>
      <c r="AO9" s="662"/>
      <c r="AP9" s="662"/>
      <c r="AQ9" s="662"/>
      <c r="AR9" s="662"/>
      <c r="AS9" s="662"/>
      <c r="AT9" s="662"/>
      <c r="AU9" s="662"/>
      <c r="AV9" s="662"/>
      <c r="AW9" s="662"/>
      <c r="AX9" s="662"/>
      <c r="AY9" s="662"/>
      <c r="AZ9" s="662"/>
      <c r="BA9" s="662"/>
      <c r="BB9" s="662"/>
      <c r="BC9" s="662"/>
      <c r="BD9" s="662"/>
      <c r="BE9" s="662"/>
      <c r="BF9" s="662"/>
      <c r="BG9" s="662"/>
      <c r="BH9" s="662"/>
      <c r="BI9" s="662"/>
      <c r="BJ9" s="662"/>
      <c r="BK9" s="662"/>
      <c r="BL9" s="662"/>
      <c r="BM9" s="662"/>
      <c r="BQ9" s="1577"/>
      <c r="BR9" s="1582"/>
      <c r="BS9" s="864"/>
      <c r="BT9" s="865"/>
      <c r="BU9" s="1577"/>
      <c r="BV9" s="1582"/>
      <c r="BW9" s="671"/>
    </row>
    <row r="10" spans="1:75" s="608" customFormat="1" ht="8.1" customHeight="1">
      <c r="B10" s="683"/>
      <c r="C10" s="663"/>
      <c r="D10" s="680" t="s">
        <v>491</v>
      </c>
      <c r="E10" s="681"/>
      <c r="F10" s="662"/>
      <c r="G10" s="859" t="s">
        <v>502</v>
      </c>
      <c r="H10" s="860"/>
      <c r="I10" s="860"/>
      <c r="J10" s="861"/>
      <c r="K10" s="861"/>
      <c r="L10" s="861"/>
      <c r="M10" s="861"/>
      <c r="N10" s="861"/>
      <c r="O10" s="861"/>
      <c r="P10" s="861"/>
      <c r="Q10" s="861"/>
      <c r="R10" s="861"/>
      <c r="S10" s="861"/>
      <c r="T10" s="861"/>
      <c r="U10" s="861"/>
      <c r="V10" s="861"/>
      <c r="W10" s="662"/>
      <c r="X10" s="662"/>
      <c r="Y10" s="662"/>
      <c r="Z10" s="662"/>
      <c r="AA10" s="682"/>
      <c r="AB10" s="684" t="s">
        <v>503</v>
      </c>
      <c r="AC10" s="662"/>
      <c r="AE10" s="685"/>
      <c r="AF10" s="662"/>
      <c r="AG10" s="662"/>
      <c r="AH10" s="662"/>
      <c r="AI10" s="662"/>
      <c r="AJ10" s="662"/>
      <c r="AK10" s="662"/>
      <c r="AL10" s="662"/>
      <c r="AM10" s="662"/>
      <c r="AN10" s="662"/>
      <c r="AO10" s="662"/>
      <c r="AP10" s="662"/>
      <c r="AQ10" s="662"/>
      <c r="AR10" s="662"/>
      <c r="AS10" s="662"/>
      <c r="AT10" s="662"/>
      <c r="AU10" s="662"/>
      <c r="AV10" s="662"/>
      <c r="AW10" s="684" t="s">
        <v>504</v>
      </c>
      <c r="AX10" s="662"/>
      <c r="AY10" s="662"/>
      <c r="AZ10" s="662"/>
      <c r="BA10" s="662"/>
      <c r="BB10" s="662"/>
      <c r="BC10" s="662"/>
      <c r="BD10" s="662"/>
      <c r="BE10" s="662"/>
      <c r="BF10" s="662"/>
      <c r="BG10" s="662"/>
      <c r="BH10" s="662"/>
      <c r="BI10" s="662"/>
      <c r="BJ10" s="662"/>
      <c r="BK10" s="662"/>
      <c r="BL10" s="662"/>
      <c r="BM10" s="662"/>
      <c r="BO10" s="683"/>
      <c r="BP10" s="686"/>
      <c r="BQ10" s="671"/>
      <c r="BR10" s="671"/>
      <c r="BS10" s="862"/>
      <c r="BT10" s="866"/>
      <c r="BU10" s="671"/>
      <c r="BV10" s="671"/>
      <c r="BW10" s="671"/>
    </row>
    <row r="11" spans="1:75" s="608" customFormat="1" ht="9.9499999999999993" customHeight="1">
      <c r="C11" s="663"/>
      <c r="D11" s="680" t="s">
        <v>505</v>
      </c>
      <c r="E11" s="681"/>
      <c r="F11" s="662"/>
      <c r="G11" s="662"/>
      <c r="H11" s="662"/>
      <c r="I11" s="662"/>
      <c r="J11" s="662"/>
      <c r="K11" s="662"/>
      <c r="L11" s="662"/>
      <c r="M11" s="662"/>
      <c r="N11" s="662"/>
      <c r="O11" s="662"/>
      <c r="P11" s="662"/>
      <c r="Q11" s="662"/>
      <c r="R11" s="662"/>
      <c r="S11" s="662"/>
      <c r="T11" s="662"/>
      <c r="U11" s="662"/>
      <c r="V11" s="662"/>
      <c r="W11" s="662"/>
      <c r="X11" s="662"/>
      <c r="Y11" s="662"/>
      <c r="Z11" s="662"/>
      <c r="AA11" s="682"/>
      <c r="AB11" s="662"/>
      <c r="AC11" s="662"/>
      <c r="AD11" s="662"/>
      <c r="AE11" s="662"/>
      <c r="AF11" s="662"/>
      <c r="AG11" s="662"/>
      <c r="AH11" s="662"/>
      <c r="AI11" s="662"/>
      <c r="AJ11" s="662"/>
      <c r="AK11" s="662"/>
      <c r="AL11" s="662"/>
      <c r="AM11" s="662"/>
      <c r="AN11" s="662"/>
      <c r="AO11" s="662"/>
      <c r="AP11" s="662"/>
      <c r="AQ11" s="662"/>
      <c r="AR11" s="662"/>
      <c r="AS11" s="662"/>
      <c r="AT11" s="662"/>
      <c r="AU11" s="662"/>
      <c r="AV11" s="662"/>
      <c r="AW11" s="662"/>
      <c r="AX11" s="662"/>
      <c r="AY11" s="662"/>
      <c r="AZ11" s="662"/>
      <c r="BA11" s="662"/>
      <c r="BB11" s="662"/>
      <c r="BC11" s="662"/>
      <c r="BD11" s="662"/>
      <c r="BE11" s="662"/>
      <c r="BF11" s="662"/>
      <c r="BG11" s="662"/>
      <c r="BH11" s="662"/>
      <c r="BI11" s="662"/>
      <c r="BJ11" s="662"/>
      <c r="BK11" s="662"/>
      <c r="BL11" s="662"/>
      <c r="BM11" s="662"/>
      <c r="BN11" s="662"/>
      <c r="BQ11" s="1577" t="s">
        <v>505</v>
      </c>
      <c r="BR11" s="1581">
        <f>(BR8+BV8)</f>
        <v>7860</v>
      </c>
      <c r="BS11" s="864"/>
      <c r="BT11" s="865"/>
      <c r="BU11" s="1728"/>
      <c r="BV11" s="1729"/>
      <c r="BW11" s="662"/>
    </row>
    <row r="12" spans="1:75" s="608" customFormat="1" ht="8.1" customHeight="1">
      <c r="B12" s="683"/>
      <c r="C12" s="663"/>
      <c r="D12" s="681"/>
      <c r="E12" s="681"/>
      <c r="F12" s="662"/>
      <c r="G12" s="662"/>
      <c r="H12" s="1642"/>
      <c r="I12" s="1642"/>
      <c r="J12" s="1547" t="str">
        <f>UPPER(MID(BR8,IF((LEN(BR8)-6)&lt;=0,$AE$1,(LEN(BR8)-6)),1))</f>
        <v/>
      </c>
      <c r="K12" s="1548"/>
      <c r="L12" s="1547" t="str">
        <f>UPPER(MID(BR8,IF((LEN(BR8)-5)&lt;=0,$AE$1,(LEN(BR8)-5)),1))</f>
        <v/>
      </c>
      <c r="M12" s="1548"/>
      <c r="N12" s="1547" t="str">
        <f>UPPER(MID(BR8,IF((LEN(BR8)-4)&lt;=0,$AE$1,(LEN(BR8)-4)),1))</f>
        <v/>
      </c>
      <c r="O12" s="1548"/>
      <c r="P12" s="1547" t="str">
        <f>UPPER(MID(BR8,IF((LEN(BR8)-3)&lt;=0,$AE$1,(LEN(BR8)-3)),1))</f>
        <v>7</v>
      </c>
      <c r="Q12" s="1548"/>
      <c r="R12" s="1547" t="str">
        <f>UPPER(MID(BR8,IF((LEN(BR8)-2)&lt;=0,$AE$1,(LEN(BR8)-2)),1))</f>
        <v>6</v>
      </c>
      <c r="S12" s="1548"/>
      <c r="T12" s="1547" t="str">
        <f>UPPER(MID(BR8,IF((LEN(BR8)-1)&lt;=0,$AE$1,(LEN(BR8)-1)),1))</f>
        <v>3</v>
      </c>
      <c r="U12" s="1548"/>
      <c r="V12" s="1557" t="str">
        <f>UPPER(MID(BR8,IF((LEN(BR8))&lt;=0,$AE$1,(LEN(BR8))),1))</f>
        <v>1</v>
      </c>
      <c r="W12" s="1558"/>
      <c r="X12" s="687"/>
      <c r="Y12" s="672"/>
      <c r="Z12" s="1642"/>
      <c r="AA12" s="1642"/>
      <c r="AC12" s="1547" t="str">
        <f>UPPER(MID(BV8,IF((LEN(BV8)-6)&lt;=0,$AE$1,(LEN(BV8)-6)),1))</f>
        <v/>
      </c>
      <c r="AD12" s="1548"/>
      <c r="AE12" s="1547" t="str">
        <f>UPPER(MID(BV8,IF((LEN(BV8)-5)&lt;=0,$AE$1,(LEN(BV8)-5)),1))</f>
        <v/>
      </c>
      <c r="AF12" s="1548"/>
      <c r="AG12" s="1547" t="str">
        <f>UPPER(MID(BV8,IF((LEN(BV8)-4)&lt;=0,$AE$1,(LEN(BV8)-4)),1))</f>
        <v/>
      </c>
      <c r="AH12" s="1548"/>
      <c r="AI12" s="1547" t="str">
        <f>UPPER(MID(BV8,IF((LEN(BV8)-3)&lt;=0,$AE$1,(LEN(BV8)-3)),1))</f>
        <v/>
      </c>
      <c r="AJ12" s="1548"/>
      <c r="AK12" s="1547" t="str">
        <f>UPPER(MID(BV8,IF((LEN(BV8)-2)&lt;=0,$AE$1,(LEN(BV8)-2)),1))</f>
        <v>2</v>
      </c>
      <c r="AL12" s="1548"/>
      <c r="AM12" s="1547" t="str">
        <f>UPPER(MID(BV8,IF((LEN(BV8)-1)&lt;=0,$AE$1,(LEN(BV8)-1)),1))</f>
        <v>2</v>
      </c>
      <c r="AN12" s="1548"/>
      <c r="AO12" s="1557" t="str">
        <f>UPPER(MID(BV8,IF((LEN(BV8))&lt;=0,$AE$1,(LEN(BV8))),1))</f>
        <v>9</v>
      </c>
      <c r="AP12" s="1558"/>
      <c r="AQ12" s="688"/>
      <c r="AR12" s="688"/>
      <c r="AS12" s="688"/>
      <c r="AV12" s="1642"/>
      <c r="AW12" s="1642"/>
      <c r="AX12" s="689"/>
      <c r="AY12" s="1547" t="str">
        <f>UPPER(MID(BR11,IF((LEN(BR11)-6)&lt;=0,$AE$1,(LEN(BR11)-6)),1))</f>
        <v/>
      </c>
      <c r="AZ12" s="1548"/>
      <c r="BA12" s="1547" t="str">
        <f>UPPER(MID(BR11,IF((LEN(BR11)-5)&lt;=0,$AE$1,(LEN(BR11)-5)),1))</f>
        <v/>
      </c>
      <c r="BB12" s="1548"/>
      <c r="BC12" s="1547" t="str">
        <f>UPPER(MID(BR11,IF((LEN(BR11)-4)&lt;=0,$AE$1,(LEN(BR11)-4)),1))</f>
        <v/>
      </c>
      <c r="BD12" s="1548"/>
      <c r="BE12" s="1547" t="str">
        <f>UPPER(MID(BR11,IF((LEN(BR11)-3)&lt;=0,$AE$1,(LEN(BR11)-3)),1))</f>
        <v>7</v>
      </c>
      <c r="BF12" s="1548"/>
      <c r="BG12" s="1547" t="str">
        <f>UPPER(MID(BR11,IF((LEN(BR11)-2)&lt;=0,$AE$1,(LEN(BR11)-2)),1))</f>
        <v>8</v>
      </c>
      <c r="BH12" s="1548"/>
      <c r="BI12" s="1547" t="str">
        <f>UPPER(MID(BR11,IF((LEN(BR11)-1)&lt;=0,$AE$1,(LEN(BR11)-1)),1))</f>
        <v>6</v>
      </c>
      <c r="BJ12" s="1548"/>
      <c r="BK12" s="1557" t="str">
        <f>UPPER(MID(BR11,IF((LEN(BR11))&lt;=0,$AE$1,(LEN(BR11))),1))</f>
        <v>0</v>
      </c>
      <c r="BL12" s="1558"/>
      <c r="BM12" s="690"/>
      <c r="BN12" s="1679"/>
      <c r="BO12" s="683"/>
      <c r="BQ12" s="1577"/>
      <c r="BR12" s="1582"/>
      <c r="BS12" s="864"/>
      <c r="BT12" s="865"/>
      <c r="BU12" s="1728"/>
      <c r="BV12" s="1729"/>
      <c r="BW12" s="662"/>
    </row>
    <row r="13" spans="1:75" s="608" customFormat="1" ht="9.9499999999999993" customHeight="1">
      <c r="C13" s="663"/>
      <c r="D13" s="681"/>
      <c r="E13" s="681"/>
      <c r="F13" s="662"/>
      <c r="G13" s="662"/>
      <c r="H13" s="1642"/>
      <c r="I13" s="1642"/>
      <c r="J13" s="1549"/>
      <c r="K13" s="1549"/>
      <c r="L13" s="1549"/>
      <c r="M13" s="1549"/>
      <c r="N13" s="1549"/>
      <c r="O13" s="1549"/>
      <c r="P13" s="1549"/>
      <c r="Q13" s="1549"/>
      <c r="R13" s="1549"/>
      <c r="S13" s="1549"/>
      <c r="T13" s="1549"/>
      <c r="U13" s="1549"/>
      <c r="V13" s="1559"/>
      <c r="W13" s="1560"/>
      <c r="X13" s="691"/>
      <c r="Y13" s="672"/>
      <c r="Z13" s="1642"/>
      <c r="AA13" s="1642"/>
      <c r="AC13" s="1549"/>
      <c r="AD13" s="1549"/>
      <c r="AE13" s="1549"/>
      <c r="AF13" s="1549"/>
      <c r="AG13" s="1549"/>
      <c r="AH13" s="1549"/>
      <c r="AI13" s="1549"/>
      <c r="AJ13" s="1549"/>
      <c r="AK13" s="1549"/>
      <c r="AL13" s="1549"/>
      <c r="AM13" s="1549"/>
      <c r="AN13" s="1549"/>
      <c r="AO13" s="1559"/>
      <c r="AP13" s="1560"/>
      <c r="AQ13" s="688"/>
      <c r="AR13" s="688"/>
      <c r="AS13" s="688"/>
      <c r="AV13" s="1642"/>
      <c r="AW13" s="1642"/>
      <c r="AX13" s="689"/>
      <c r="AY13" s="1549"/>
      <c r="AZ13" s="1549"/>
      <c r="BA13" s="1549"/>
      <c r="BB13" s="1549"/>
      <c r="BC13" s="1549"/>
      <c r="BD13" s="1549"/>
      <c r="BE13" s="1549"/>
      <c r="BF13" s="1549"/>
      <c r="BG13" s="1549"/>
      <c r="BH13" s="1549"/>
      <c r="BI13" s="1549"/>
      <c r="BJ13" s="1549"/>
      <c r="BK13" s="1559"/>
      <c r="BL13" s="1560"/>
      <c r="BM13" s="690"/>
      <c r="BN13" s="1679"/>
      <c r="BQ13" s="671"/>
      <c r="BR13" s="671"/>
      <c r="BT13" s="866"/>
      <c r="BU13" s="866"/>
      <c r="BV13" s="866"/>
    </row>
    <row r="14" spans="1:75" s="608" customFormat="1" ht="8.1" customHeight="1">
      <c r="B14" s="683"/>
      <c r="C14" s="663"/>
      <c r="D14" s="681"/>
      <c r="E14" s="681"/>
      <c r="F14" s="662"/>
      <c r="G14" s="662"/>
      <c r="H14" s="685"/>
      <c r="I14" s="685"/>
      <c r="J14" s="662"/>
      <c r="K14" s="662"/>
      <c r="L14" s="662"/>
      <c r="M14" s="662"/>
      <c r="N14" s="662"/>
      <c r="O14" s="662"/>
      <c r="P14" s="662"/>
      <c r="Q14" s="662"/>
      <c r="R14" s="662"/>
      <c r="S14" s="662"/>
      <c r="T14" s="662"/>
      <c r="U14" s="662"/>
      <c r="V14" s="662"/>
      <c r="W14" s="662"/>
      <c r="X14" s="662"/>
      <c r="Y14" s="662"/>
      <c r="Z14" s="662"/>
      <c r="AA14" s="682"/>
      <c r="AB14" s="662"/>
      <c r="AC14" s="662"/>
      <c r="AD14" s="662"/>
      <c r="AE14" s="685"/>
      <c r="AF14" s="662"/>
      <c r="AG14" s="662"/>
      <c r="AH14" s="662"/>
      <c r="AI14" s="662"/>
      <c r="AJ14" s="662"/>
      <c r="AK14" s="662"/>
      <c r="AL14" s="662"/>
      <c r="AM14" s="662"/>
      <c r="AN14" s="662"/>
      <c r="AO14" s="662"/>
      <c r="AP14" s="662"/>
      <c r="AQ14" s="662"/>
      <c r="AR14" s="662"/>
      <c r="AS14" s="662"/>
      <c r="AT14" s="662"/>
      <c r="AU14" s="662"/>
      <c r="AV14" s="662"/>
      <c r="AW14" s="662"/>
      <c r="AX14" s="662"/>
      <c r="AY14" s="662"/>
      <c r="AZ14" s="662"/>
      <c r="BA14" s="662"/>
      <c r="BB14" s="662"/>
      <c r="BC14" s="662"/>
      <c r="BD14" s="662"/>
      <c r="BE14" s="662"/>
      <c r="BF14" s="662"/>
      <c r="BG14" s="662"/>
      <c r="BH14" s="662"/>
      <c r="BI14" s="662"/>
      <c r="BJ14" s="662"/>
      <c r="BK14" s="662"/>
      <c r="BL14" s="662"/>
      <c r="BM14" s="662"/>
      <c r="BN14" s="662"/>
      <c r="BO14" s="683"/>
      <c r="BQ14" s="1577" t="s">
        <v>506</v>
      </c>
      <c r="BR14" s="1581">
        <f>Calculation!V90</f>
        <v>0</v>
      </c>
      <c r="BS14" s="596"/>
      <c r="BT14" s="596"/>
      <c r="BU14" s="1578" t="s">
        <v>507</v>
      </c>
      <c r="BV14" s="1579">
        <v>0</v>
      </c>
    </row>
    <row r="15" spans="1:75" s="608" customFormat="1" ht="9.9499999999999993" customHeight="1">
      <c r="C15" s="663"/>
      <c r="D15" s="680" t="s">
        <v>506</v>
      </c>
      <c r="E15" s="681"/>
      <c r="F15" s="662"/>
      <c r="G15" s="684" t="s">
        <v>508</v>
      </c>
      <c r="H15" s="662"/>
      <c r="I15" s="662"/>
      <c r="J15" s="662"/>
      <c r="K15" s="662"/>
      <c r="L15" s="662"/>
      <c r="M15" s="662"/>
      <c r="N15" s="662"/>
      <c r="O15" s="662"/>
      <c r="P15" s="662"/>
      <c r="Q15" s="662"/>
      <c r="R15" s="662"/>
      <c r="S15" s="662"/>
      <c r="T15" s="662"/>
      <c r="U15" s="662"/>
      <c r="V15" s="662"/>
      <c r="W15" s="662"/>
      <c r="X15" s="662"/>
      <c r="Y15" s="662"/>
      <c r="Z15" s="662"/>
      <c r="AA15" s="682"/>
      <c r="AB15" s="684" t="s">
        <v>509</v>
      </c>
      <c r="AC15" s="662"/>
      <c r="AD15" s="662"/>
      <c r="AE15" s="662"/>
      <c r="AF15" s="662"/>
      <c r="AG15" s="662"/>
      <c r="AH15" s="662"/>
      <c r="AI15" s="662"/>
      <c r="AJ15" s="662"/>
      <c r="AK15" s="662"/>
      <c r="AL15" s="662"/>
      <c r="AM15" s="662"/>
      <c r="AN15" s="662"/>
      <c r="AO15" s="662"/>
      <c r="AP15" s="662"/>
      <c r="AQ15" s="662"/>
      <c r="AR15" s="662"/>
      <c r="AS15" s="662"/>
      <c r="AT15" s="662"/>
      <c r="AU15" s="662"/>
      <c r="AV15" s="662"/>
      <c r="AW15" s="684" t="s">
        <v>510</v>
      </c>
      <c r="AX15" s="662"/>
      <c r="AY15" s="662"/>
      <c r="AZ15" s="662"/>
      <c r="BA15" s="662"/>
      <c r="BB15" s="662"/>
      <c r="BC15" s="662"/>
      <c r="BD15" s="662"/>
      <c r="BE15" s="662"/>
      <c r="BF15" s="662"/>
      <c r="BG15" s="662"/>
      <c r="BH15" s="662"/>
      <c r="BI15" s="662"/>
      <c r="BJ15" s="662"/>
      <c r="BK15" s="662"/>
      <c r="BL15" s="662"/>
      <c r="BM15" s="662"/>
      <c r="BN15" s="662"/>
      <c r="BQ15" s="1577"/>
      <c r="BR15" s="1582"/>
      <c r="BS15" s="596"/>
      <c r="BT15" s="596"/>
      <c r="BU15" s="1578"/>
      <c r="BV15" s="1580"/>
    </row>
    <row r="16" spans="1:75" s="608" customFormat="1" ht="8.1" customHeight="1">
      <c r="B16" s="683"/>
      <c r="C16" s="663"/>
      <c r="D16" s="680" t="s">
        <v>491</v>
      </c>
      <c r="E16" s="681"/>
      <c r="F16" s="662"/>
      <c r="G16" s="662"/>
      <c r="H16" s="662"/>
      <c r="I16" s="662"/>
      <c r="J16" s="662"/>
      <c r="K16" s="662"/>
      <c r="L16" s="662"/>
      <c r="M16" s="662"/>
      <c r="N16" s="662"/>
      <c r="O16" s="662"/>
      <c r="P16" s="662"/>
      <c r="Q16" s="662"/>
      <c r="R16" s="662"/>
      <c r="S16" s="662"/>
      <c r="T16" s="662"/>
      <c r="U16" s="662"/>
      <c r="V16" s="662"/>
      <c r="W16" s="662"/>
      <c r="X16" s="662"/>
      <c r="Y16" s="662"/>
      <c r="Z16" s="662"/>
      <c r="AA16" s="682"/>
      <c r="AB16" s="662"/>
      <c r="AC16" s="662"/>
      <c r="AD16" s="690"/>
      <c r="AE16" s="690"/>
      <c r="AF16" s="690"/>
      <c r="AG16" s="690"/>
      <c r="AH16" s="690"/>
      <c r="AI16" s="690"/>
      <c r="AJ16" s="690"/>
      <c r="AK16" s="690"/>
      <c r="AL16" s="690"/>
      <c r="AM16" s="690"/>
      <c r="AN16" s="690"/>
      <c r="AO16" s="690"/>
      <c r="AP16" s="690"/>
      <c r="AQ16" s="690"/>
      <c r="AR16" s="690"/>
      <c r="AS16" s="690"/>
      <c r="AT16" s="690"/>
      <c r="AU16" s="690"/>
      <c r="AV16" s="690"/>
      <c r="AW16" s="690"/>
      <c r="AX16" s="690"/>
      <c r="AY16" s="690"/>
      <c r="AZ16" s="690"/>
      <c r="BA16" s="690"/>
      <c r="BB16" s="690"/>
      <c r="BC16" s="690"/>
      <c r="BD16" s="690"/>
      <c r="BE16" s="690"/>
      <c r="BF16" s="690"/>
      <c r="BG16" s="690"/>
      <c r="BH16" s="690"/>
      <c r="BI16" s="690"/>
      <c r="BJ16" s="690"/>
      <c r="BK16" s="690"/>
      <c r="BL16" s="690"/>
      <c r="BM16" s="690"/>
      <c r="BN16" s="690"/>
      <c r="BO16" s="683"/>
      <c r="BQ16" s="864"/>
      <c r="BR16" s="596"/>
      <c r="BS16" s="596"/>
      <c r="BT16" s="596"/>
      <c r="BU16" s="974"/>
      <c r="BV16" s="596"/>
    </row>
    <row r="17" spans="1:79" s="608" customFormat="1" ht="9.9499999999999993" customHeight="1">
      <c r="C17" s="663"/>
      <c r="D17" s="680" t="s">
        <v>511</v>
      </c>
      <c r="E17" s="681"/>
      <c r="F17" s="662"/>
      <c r="G17" s="662"/>
      <c r="H17" s="1642"/>
      <c r="I17" s="1642"/>
      <c r="J17" s="1547" t="str">
        <f>UPPER(MID(BR14,IF((LEN(BR14)-6)&lt;=0,$AE$1,(LEN(BR14)-6)),1))</f>
        <v/>
      </c>
      <c r="K17" s="1548"/>
      <c r="L17" s="1547" t="str">
        <f>UPPER(MID(BR14,IF((LEN(BR14)-5)&lt;=0,$AE$1,(LEN(BR14)-5)),1))</f>
        <v/>
      </c>
      <c r="M17" s="1548"/>
      <c r="N17" s="1547" t="str">
        <f>UPPER(MID(BR14,IF((LEN(BR14)-4)&lt;=0,$AE$1,(LEN(BR14)-4)),1))</f>
        <v/>
      </c>
      <c r="O17" s="1548"/>
      <c r="P17" s="1547" t="str">
        <f>UPPER(MID(BR14,IF((LEN(BR14)-3)&lt;=0,$AE$1,(LEN(BR14)-3)),1))</f>
        <v/>
      </c>
      <c r="Q17" s="1548"/>
      <c r="R17" s="1547" t="str">
        <f>UPPER(MID(BR14,IF((LEN(BR14)-2)&lt;=0,$AE$1,(LEN(BR14)-2)),1))</f>
        <v/>
      </c>
      <c r="S17" s="1548"/>
      <c r="T17" s="1547" t="str">
        <f>UPPER(MID(BR14,IF((LEN(BR14)-1)&lt;=0,$AE$1,(LEN(BR14)-1)),1))</f>
        <v/>
      </c>
      <c r="U17" s="1548"/>
      <c r="V17" s="1557" t="str">
        <f>UPPER(MID(BR14,IF((LEN(BR14))&lt;=0,$AE$1,(LEN(BR14))),1))</f>
        <v>0</v>
      </c>
      <c r="W17" s="1558"/>
      <c r="X17" s="687"/>
      <c r="Y17" s="690"/>
      <c r="Z17" s="1642"/>
      <c r="AA17" s="1642"/>
      <c r="AC17" s="1547" t="str">
        <f>UPPER(MID(BR17,IF((LEN(BR17)-6)&lt;=0,$AE$1,(LEN(BR17)-6)),1))</f>
        <v/>
      </c>
      <c r="AD17" s="1548"/>
      <c r="AE17" s="1547" t="str">
        <f>UPPER(MID(BR17,IF((LEN(BR17)-5)&lt;=0,$AE$1,(LEN(BR17)-5)),1))</f>
        <v/>
      </c>
      <c r="AF17" s="1548"/>
      <c r="AG17" s="1547" t="str">
        <f>UPPER(MID(BR17,IF((LEN(BR17)-4)&lt;=0,$AE$1,(LEN(BR17)-4)),1))</f>
        <v/>
      </c>
      <c r="AH17" s="1548"/>
      <c r="AI17" s="1547" t="str">
        <f>UPPER(MID(BR17,IF((LEN(BR17)-3)&lt;=0,$AE$1,(LEN(BR17)-3)),1))</f>
        <v/>
      </c>
      <c r="AJ17" s="1548"/>
      <c r="AK17" s="1547" t="str">
        <f>UPPER(MID(BR17,IF((LEN(BR17)-2)&lt;=0,$AE$1,(LEN(BR17)-2)),1))</f>
        <v/>
      </c>
      <c r="AL17" s="1548"/>
      <c r="AM17" s="1547" t="str">
        <f>UPPER(MID(BR17,IF((LEN(BR17)-1)&lt;=0,$AE$1,(LEN(BR17)-1)),1))</f>
        <v/>
      </c>
      <c r="AN17" s="1548"/>
      <c r="AO17" s="1557" t="str">
        <f>UPPER(MID(BR17,IF((LEN(BR17))&lt;=0,$AE$1,(LEN(BR17))),1))</f>
        <v>0</v>
      </c>
      <c r="AP17" s="1558"/>
      <c r="AQ17" s="688"/>
      <c r="AR17" s="688"/>
      <c r="AS17" s="688"/>
      <c r="AV17" s="1642"/>
      <c r="AW17" s="1642"/>
      <c r="AX17" s="692"/>
      <c r="AY17" s="1547" t="str">
        <f>UPPER(MID(BR20,IF((LEN(BR20)-6)&lt;=0,$AE$1,(LEN(BR20)-6)),1))</f>
        <v/>
      </c>
      <c r="AZ17" s="1548"/>
      <c r="BA17" s="1547" t="str">
        <f>UPPER(MID(BR20,IF((LEN(BR20)-5)&lt;=0,$AE$1,(LEN(BR20)-5)),1))</f>
        <v/>
      </c>
      <c r="BB17" s="1548"/>
      <c r="BC17" s="1547" t="str">
        <f>UPPER(MID(BR20,IF((LEN(BR20)-4)&lt;=0,$AE$1,(LEN(BR20)-4)),1))</f>
        <v/>
      </c>
      <c r="BD17" s="1548"/>
      <c r="BE17" s="1547" t="str">
        <f>UPPER(MID(BR20,IF((LEN(BR20)-3)&lt;=0,$AE$1,(LEN(BR20)-3)),1))</f>
        <v>7</v>
      </c>
      <c r="BF17" s="1548"/>
      <c r="BG17" s="1547" t="str">
        <f>UPPER(MID(BR20,IF((LEN(BR20)-2)&lt;=0,$AE$1,(LEN(BR20)-2)),1))</f>
        <v>8</v>
      </c>
      <c r="BH17" s="1548"/>
      <c r="BI17" s="1547" t="str">
        <f>UPPER(MID(BR20,IF((LEN(BR20)-1)&lt;=0,$AE$1,(LEN(BR20)-1)),1))</f>
        <v>6</v>
      </c>
      <c r="BJ17" s="1548"/>
      <c r="BK17" s="1557" t="str">
        <f>UPPER(MID(BR20,IF((LEN(BR20))&lt;=0,$AE$1,(LEN(BR20))),1))</f>
        <v>0</v>
      </c>
      <c r="BL17" s="1558"/>
      <c r="BM17" s="690"/>
      <c r="BN17" s="1679"/>
      <c r="BQ17" s="1583" t="s">
        <v>512</v>
      </c>
      <c r="BR17" s="1579">
        <v>0</v>
      </c>
      <c r="BS17" s="596"/>
      <c r="BT17" s="596"/>
      <c r="BU17" s="1578" t="s">
        <v>513</v>
      </c>
      <c r="BV17" s="1579">
        <v>0</v>
      </c>
    </row>
    <row r="18" spans="1:79" s="608" customFormat="1" ht="8.1" customHeight="1">
      <c r="B18" s="683"/>
      <c r="C18" s="663"/>
      <c r="D18" s="681"/>
      <c r="E18" s="681"/>
      <c r="F18" s="662"/>
      <c r="G18" s="662"/>
      <c r="H18" s="1642"/>
      <c r="I18" s="1642"/>
      <c r="J18" s="1549"/>
      <c r="K18" s="1549"/>
      <c r="L18" s="1549"/>
      <c r="M18" s="1549"/>
      <c r="N18" s="1549"/>
      <c r="O18" s="1549"/>
      <c r="P18" s="1549"/>
      <c r="Q18" s="1549"/>
      <c r="R18" s="1549"/>
      <c r="S18" s="1549"/>
      <c r="T18" s="1549"/>
      <c r="U18" s="1549"/>
      <c r="V18" s="1559"/>
      <c r="W18" s="1560"/>
      <c r="X18" s="687"/>
      <c r="Y18" s="690"/>
      <c r="Z18" s="1642"/>
      <c r="AA18" s="1642"/>
      <c r="AC18" s="1549"/>
      <c r="AD18" s="1549"/>
      <c r="AE18" s="1549"/>
      <c r="AF18" s="1549"/>
      <c r="AG18" s="1549"/>
      <c r="AH18" s="1549"/>
      <c r="AI18" s="1549"/>
      <c r="AJ18" s="1549"/>
      <c r="AK18" s="1549"/>
      <c r="AL18" s="1549"/>
      <c r="AM18" s="1549"/>
      <c r="AN18" s="1549"/>
      <c r="AO18" s="1559"/>
      <c r="AP18" s="1560"/>
      <c r="AQ18" s="688"/>
      <c r="AR18" s="688"/>
      <c r="AS18" s="688"/>
      <c r="AV18" s="1642"/>
      <c r="AW18" s="1642"/>
      <c r="AX18" s="692"/>
      <c r="AY18" s="1549"/>
      <c r="AZ18" s="1549"/>
      <c r="BA18" s="1549"/>
      <c r="BB18" s="1549"/>
      <c r="BC18" s="1549"/>
      <c r="BD18" s="1549"/>
      <c r="BE18" s="1549"/>
      <c r="BF18" s="1549"/>
      <c r="BG18" s="1549"/>
      <c r="BH18" s="1549"/>
      <c r="BI18" s="1549"/>
      <c r="BJ18" s="1549"/>
      <c r="BK18" s="1559"/>
      <c r="BL18" s="1560"/>
      <c r="BM18" s="690"/>
      <c r="BN18" s="1679"/>
      <c r="BO18" s="683"/>
      <c r="BQ18" s="1583"/>
      <c r="BR18" s="1580"/>
      <c r="BS18" s="596"/>
      <c r="BT18" s="596"/>
      <c r="BU18" s="1578"/>
      <c r="BV18" s="1580"/>
    </row>
    <row r="19" spans="1:79" s="608" customFormat="1" ht="9.9499999999999993" customHeight="1">
      <c r="C19" s="663"/>
      <c r="D19" s="681"/>
      <c r="E19" s="681"/>
      <c r="F19" s="662"/>
      <c r="G19" s="662"/>
      <c r="H19" s="662"/>
      <c r="I19" s="662"/>
      <c r="J19" s="662"/>
      <c r="K19" s="662"/>
      <c r="L19" s="662"/>
      <c r="M19" s="662"/>
      <c r="N19" s="662"/>
      <c r="O19" s="662"/>
      <c r="P19" s="662"/>
      <c r="Q19" s="662"/>
      <c r="R19" s="662"/>
      <c r="S19" s="662"/>
      <c r="T19" s="662"/>
      <c r="U19" s="662"/>
      <c r="V19" s="662"/>
      <c r="W19" s="662"/>
      <c r="X19" s="662"/>
      <c r="Y19" s="662"/>
      <c r="Z19" s="662"/>
      <c r="AA19" s="682"/>
      <c r="AB19" s="662"/>
      <c r="AC19" s="662"/>
      <c r="AD19" s="662"/>
      <c r="AE19" s="662"/>
      <c r="AF19" s="662"/>
      <c r="AG19" s="662"/>
      <c r="AH19" s="662"/>
      <c r="AI19" s="662"/>
      <c r="AJ19" s="662"/>
      <c r="AK19" s="662"/>
      <c r="AL19" s="662"/>
      <c r="AM19" s="662"/>
      <c r="AN19" s="662"/>
      <c r="AO19" s="662"/>
      <c r="AP19" s="662"/>
      <c r="AQ19" s="662"/>
      <c r="AR19" s="662"/>
      <c r="AS19" s="662"/>
      <c r="AT19" s="662"/>
      <c r="AU19" s="662"/>
      <c r="AV19" s="662"/>
      <c r="AW19" s="662"/>
      <c r="AX19" s="662"/>
      <c r="AY19" s="662"/>
      <c r="AZ19" s="662"/>
      <c r="BA19" s="662"/>
      <c r="BB19" s="662"/>
      <c r="BC19" s="662"/>
      <c r="BD19" s="662"/>
      <c r="BE19" s="662"/>
      <c r="BF19" s="662"/>
      <c r="BG19" s="662"/>
      <c r="BH19" s="662"/>
      <c r="BI19" s="662"/>
      <c r="BJ19" s="662"/>
      <c r="BK19" s="662"/>
      <c r="BL19" s="662"/>
      <c r="BM19" s="662"/>
      <c r="BN19" s="662"/>
      <c r="BQ19" s="864"/>
      <c r="BR19" s="864"/>
      <c r="BS19" s="864"/>
      <c r="BT19" s="864"/>
      <c r="BU19" s="864"/>
      <c r="BV19" s="864"/>
      <c r="BW19" s="862"/>
      <c r="BX19" s="662"/>
    </row>
    <row r="20" spans="1:79" s="608" customFormat="1" ht="9.9499999999999993" customHeight="1">
      <c r="B20" s="683"/>
      <c r="C20" s="663"/>
      <c r="D20" s="680" t="s">
        <v>514</v>
      </c>
      <c r="E20" s="681"/>
      <c r="F20" s="693"/>
      <c r="G20" s="694" t="s">
        <v>515</v>
      </c>
      <c r="H20" s="662"/>
      <c r="I20" s="662"/>
      <c r="J20" s="693"/>
      <c r="K20" s="693"/>
      <c r="L20" s="693"/>
      <c r="M20" s="693"/>
      <c r="N20" s="662"/>
      <c r="O20" s="662"/>
      <c r="P20" s="662"/>
      <c r="Q20" s="662"/>
      <c r="R20" s="662"/>
      <c r="S20" s="662"/>
      <c r="T20" s="662"/>
      <c r="U20" s="662"/>
      <c r="V20" s="662"/>
      <c r="W20" s="662"/>
      <c r="X20" s="662"/>
      <c r="Y20" s="662"/>
      <c r="Z20" s="662"/>
      <c r="AA20" s="682"/>
      <c r="AB20" s="684" t="s">
        <v>516</v>
      </c>
      <c r="AC20" s="662"/>
      <c r="AD20" s="662"/>
      <c r="AE20" s="662"/>
      <c r="AF20" s="662"/>
      <c r="AG20" s="662"/>
      <c r="AH20" s="662"/>
      <c r="AI20" s="662"/>
      <c r="AJ20" s="662"/>
      <c r="AK20" s="662"/>
      <c r="AL20" s="662"/>
      <c r="AM20" s="662"/>
      <c r="AN20" s="662"/>
      <c r="AO20" s="662"/>
      <c r="AP20" s="662"/>
      <c r="AQ20" s="662"/>
      <c r="AR20" s="662"/>
      <c r="AS20" s="662"/>
      <c r="AT20" s="662"/>
      <c r="AU20" s="662"/>
      <c r="AV20" s="662"/>
      <c r="AW20" s="684" t="s">
        <v>517</v>
      </c>
      <c r="AX20" s="662"/>
      <c r="AY20" s="662"/>
      <c r="AZ20" s="662"/>
      <c r="BA20" s="662"/>
      <c r="BB20" s="662"/>
      <c r="BC20" s="662"/>
      <c r="BD20" s="662"/>
      <c r="BE20" s="662"/>
      <c r="BF20" s="662"/>
      <c r="BG20" s="662"/>
      <c r="BH20" s="662"/>
      <c r="BI20" s="662"/>
      <c r="BJ20" s="662"/>
      <c r="BK20" s="662"/>
      <c r="BL20" s="662"/>
      <c r="BM20" s="662"/>
      <c r="BN20" s="662"/>
      <c r="BO20" s="683"/>
      <c r="BQ20" s="1577" t="s">
        <v>511</v>
      </c>
      <c r="BR20" s="1581">
        <f>BR11-BR14-BR17</f>
        <v>7860</v>
      </c>
      <c r="BS20" s="679"/>
      <c r="BT20" s="679"/>
      <c r="BU20" s="1577" t="s">
        <v>518</v>
      </c>
      <c r="BV20" s="1581">
        <f>'16_2'!AI49</f>
        <v>7860</v>
      </c>
      <c r="BW20" s="863"/>
      <c r="BX20" s="662"/>
    </row>
    <row r="21" spans="1:79" s="608" customFormat="1" ht="9.9499999999999993" customHeight="1">
      <c r="C21" s="663"/>
      <c r="D21" s="680" t="s">
        <v>491</v>
      </c>
      <c r="E21" s="681"/>
      <c r="F21" s="662"/>
      <c r="G21" s="662"/>
      <c r="H21" s="662"/>
      <c r="I21" s="662"/>
      <c r="J21" s="662"/>
      <c r="K21" s="662"/>
      <c r="L21" s="662"/>
      <c r="M21" s="662"/>
      <c r="N21" s="662"/>
      <c r="O21" s="662"/>
      <c r="P21" s="662"/>
      <c r="Q21" s="662"/>
      <c r="R21" s="662"/>
      <c r="S21" s="662"/>
      <c r="T21" s="662"/>
      <c r="U21" s="662"/>
      <c r="V21" s="662"/>
      <c r="W21" s="662"/>
      <c r="X21" s="662"/>
      <c r="Y21" s="662"/>
      <c r="Z21" s="662"/>
      <c r="AA21" s="682"/>
      <c r="AB21" s="662"/>
      <c r="AC21" s="662"/>
      <c r="AD21" s="662"/>
      <c r="AE21" s="662"/>
      <c r="AF21" s="662"/>
      <c r="AG21" s="662"/>
      <c r="AH21" s="662"/>
      <c r="AI21" s="662"/>
      <c r="AJ21" s="662"/>
      <c r="AK21" s="662"/>
      <c r="AL21" s="662"/>
      <c r="AM21" s="662"/>
      <c r="AN21" s="662"/>
      <c r="AO21" s="662"/>
      <c r="AP21" s="662"/>
      <c r="AQ21" s="662"/>
      <c r="AR21" s="662"/>
      <c r="AS21" s="662"/>
      <c r="AT21" s="662"/>
      <c r="AU21" s="662"/>
      <c r="AV21" s="662"/>
      <c r="AW21" s="662"/>
      <c r="AX21" s="662"/>
      <c r="AY21" s="662"/>
      <c r="AZ21" s="662"/>
      <c r="BA21" s="662"/>
      <c r="BB21" s="662"/>
      <c r="BC21" s="662"/>
      <c r="BD21" s="662"/>
      <c r="BE21" s="662"/>
      <c r="BF21" s="662"/>
      <c r="BG21" s="662"/>
      <c r="BH21" s="662"/>
      <c r="BI21" s="662"/>
      <c r="BJ21" s="662"/>
      <c r="BK21" s="662"/>
      <c r="BL21" s="662"/>
      <c r="BM21" s="662"/>
      <c r="BN21" s="662"/>
      <c r="BQ21" s="1577"/>
      <c r="BR21" s="1582"/>
      <c r="BS21" s="679"/>
      <c r="BT21" s="679"/>
      <c r="BU21" s="1577"/>
      <c r="BV21" s="1582"/>
      <c r="BW21" s="863"/>
      <c r="BX21" s="662"/>
    </row>
    <row r="22" spans="1:79" ht="8.1" customHeight="1">
      <c r="A22" s="608"/>
      <c r="B22" s="683"/>
      <c r="C22" s="663"/>
      <c r="D22" s="680" t="s">
        <v>507</v>
      </c>
      <c r="E22" s="681"/>
      <c r="F22" s="662"/>
      <c r="G22" s="662"/>
      <c r="H22" s="1642"/>
      <c r="I22" s="1642"/>
      <c r="J22" s="1639" t="str">
        <f>UPPER(MID(BR23,IF((LEN(BR23)-6)&lt;=0,$AE$1,(LEN(BR23)-6)),1))</f>
        <v/>
      </c>
      <c r="K22" s="1640"/>
      <c r="L22" s="1639" t="str">
        <f>UPPER(MID(BR23,IF((LEN(BR23)-5)&lt;=0,$AE$1,(LEN(BR23)-5)),1))</f>
        <v/>
      </c>
      <c r="M22" s="1640"/>
      <c r="N22" s="1639" t="str">
        <f>UPPER(MID(BR23,IF((LEN(BR23)-4)&lt;=0,$AE$1,(LEN(BR23)-4)),1))</f>
        <v/>
      </c>
      <c r="O22" s="1640"/>
      <c r="P22" s="1639" t="str">
        <f>UPPER(MID(BR23,IF((LEN(BR23)-3)&lt;=0,$AE$1,(LEN(BR23)-3)),1))</f>
        <v/>
      </c>
      <c r="Q22" s="1640"/>
      <c r="R22" s="1639" t="str">
        <f>UPPER(MID(BR23,IF((LEN(BR23)-2)&lt;=0,$AE$1,(LEN(BR23)-2)),1))</f>
        <v/>
      </c>
      <c r="S22" s="1640"/>
      <c r="T22" s="1639" t="str">
        <f>UPPER(MID(BR23,IF((LEN(BR23)-1)&lt;=0,$AE$1,(LEN(BR23)-1)),1))</f>
        <v/>
      </c>
      <c r="U22" s="1640"/>
      <c r="V22" s="1647" t="str">
        <f>UPPER(MID(BR23,IF((LEN(BR23))&lt;=0,$AE$1,(LEN(BR23))),1))</f>
        <v>0</v>
      </c>
      <c r="W22" s="1648"/>
      <c r="X22" s="687"/>
      <c r="Y22" s="690"/>
      <c r="Z22" s="1642"/>
      <c r="AA22" s="1642"/>
      <c r="AB22" s="608"/>
      <c r="AC22" s="1547" t="str">
        <f>UPPER(MID(BR26,IF((LEN(BR26)-6)&lt;=0,$AE$1,(LEN(BR26)-6)),1))</f>
        <v/>
      </c>
      <c r="AD22" s="1548"/>
      <c r="AE22" s="1547" t="str">
        <f>UPPER(MID(BR26,IF((LEN(BR26)-5)&lt;=0,$AE$1,(LEN(BR26)-5)),1))</f>
        <v/>
      </c>
      <c r="AF22" s="1548"/>
      <c r="AG22" s="1547" t="str">
        <f>UPPER(MID(BR26,IF((LEN(BR26)-4)&lt;=0,$AE$1,(LEN(BR26)-4)),1))</f>
        <v/>
      </c>
      <c r="AH22" s="1548"/>
      <c r="AI22" s="1547" t="str">
        <f>UPPER(MID(BR26,IF((LEN(BR26)-3)&lt;=0,$AE$1,(LEN(BR26)-3)),1))</f>
        <v>7</v>
      </c>
      <c r="AJ22" s="1548"/>
      <c r="AK22" s="1547" t="str">
        <f>UPPER(MID(BR26,IF((LEN(BR26)-2)&lt;=0,$AE$1,(LEN(BR26)-2)),1))</f>
        <v>8</v>
      </c>
      <c r="AL22" s="1548"/>
      <c r="AM22" s="1547" t="str">
        <f>UPPER(MID(BR26,IF((LEN(BR26)-1)&lt;=0,$AE$1,(LEN(BR26)-1)),1))</f>
        <v>6</v>
      </c>
      <c r="AN22" s="1548"/>
      <c r="AO22" s="1557" t="str">
        <f>UPPER(MID(BR26,IF((LEN(BR26))&lt;=0,$AE$1,(LEN(BR26))),1))</f>
        <v>0</v>
      </c>
      <c r="AP22" s="1558"/>
      <c r="AQ22" s="688"/>
      <c r="AR22" s="688"/>
      <c r="AS22" s="688"/>
      <c r="AT22" s="608"/>
      <c r="AU22" s="608"/>
      <c r="AV22" s="1642"/>
      <c r="AW22" s="1642"/>
      <c r="AX22" s="692"/>
      <c r="AY22" s="1639" t="str">
        <f>UPPER(MID(BV14,IF((LEN(BV14)-6)&lt;=0,$AE$1,(LEN(BV14)-6)),1))</f>
        <v/>
      </c>
      <c r="AZ22" s="1640"/>
      <c r="BA22" s="1639" t="str">
        <f>UPPER(MID(BV14,IF((LEN(BV14)-5)&lt;=0,$AE$1,(LEN(BV14)-5)),1))</f>
        <v/>
      </c>
      <c r="BB22" s="1640"/>
      <c r="BC22" s="1639" t="str">
        <f>UPPER(MID(BV14,IF((LEN(BV14)-4)&lt;=0,$AE$1,(LEN(BV14)-4)),1))</f>
        <v/>
      </c>
      <c r="BD22" s="1640"/>
      <c r="BE22" s="1639" t="str">
        <f>UPPER(MID(BV14,IF((LEN(BV14)-3)&lt;=0,$AE$1,(LEN(BV14)-3)),1))</f>
        <v/>
      </c>
      <c r="BF22" s="1640"/>
      <c r="BG22" s="1639" t="str">
        <f>UPPER(MID(BV14,IF((LEN(BV14)-2)&lt;=0,$AE$1,(LEN(BV14)-2)),1))</f>
        <v/>
      </c>
      <c r="BH22" s="1640"/>
      <c r="BI22" s="1639" t="str">
        <f>UPPER(MID(BV14,IF((LEN(BV14)-1)&lt;=0,$AE$1,(LEN(BV14)-1)),1))</f>
        <v/>
      </c>
      <c r="BJ22" s="1640"/>
      <c r="BK22" s="1651" t="str">
        <f>UPPER(MID(BV14,IF((LEN(BV14))&lt;=0,$AE$1,(LEN(BV14))),1))</f>
        <v>0</v>
      </c>
      <c r="BL22" s="1652"/>
      <c r="BM22" s="690"/>
      <c r="BN22" s="1679"/>
      <c r="BO22" s="683"/>
      <c r="BP22" s="608"/>
      <c r="BQ22" s="596"/>
      <c r="BR22" s="596"/>
      <c r="BS22" s="596"/>
      <c r="BT22" s="596"/>
      <c r="BU22" s="865"/>
      <c r="BV22" s="865"/>
      <c r="BW22" s="608"/>
      <c r="BX22" s="695"/>
    </row>
    <row r="23" spans="1:79" ht="9.9499999999999993" customHeight="1">
      <c r="A23" s="608"/>
      <c r="B23" s="608"/>
      <c r="C23" s="663"/>
      <c r="D23" s="681"/>
      <c r="E23" s="681"/>
      <c r="F23" s="662"/>
      <c r="G23" s="662"/>
      <c r="H23" s="1642"/>
      <c r="I23" s="1642"/>
      <c r="J23" s="1641"/>
      <c r="K23" s="1641"/>
      <c r="L23" s="1641"/>
      <c r="M23" s="1641"/>
      <c r="N23" s="1641"/>
      <c r="O23" s="1641"/>
      <c r="P23" s="1641"/>
      <c r="Q23" s="1641"/>
      <c r="R23" s="1641"/>
      <c r="S23" s="1641"/>
      <c r="T23" s="1641"/>
      <c r="U23" s="1641"/>
      <c r="V23" s="1649"/>
      <c r="W23" s="1650"/>
      <c r="X23" s="687"/>
      <c r="Y23" s="690"/>
      <c r="Z23" s="1642"/>
      <c r="AA23" s="1642"/>
      <c r="AB23" s="608"/>
      <c r="AC23" s="1549"/>
      <c r="AD23" s="1549"/>
      <c r="AE23" s="1549"/>
      <c r="AF23" s="1549"/>
      <c r="AG23" s="1549"/>
      <c r="AH23" s="1549"/>
      <c r="AI23" s="1549"/>
      <c r="AJ23" s="1549"/>
      <c r="AK23" s="1549"/>
      <c r="AL23" s="1549"/>
      <c r="AM23" s="1549"/>
      <c r="AN23" s="1549"/>
      <c r="AO23" s="1559"/>
      <c r="AP23" s="1560"/>
      <c r="AQ23" s="688"/>
      <c r="AR23" s="688"/>
      <c r="AS23" s="688"/>
      <c r="AT23" s="608"/>
      <c r="AU23" s="608"/>
      <c r="AV23" s="1642"/>
      <c r="AW23" s="1642"/>
      <c r="AX23" s="692"/>
      <c r="AY23" s="1641"/>
      <c r="AZ23" s="1641"/>
      <c r="BA23" s="1641"/>
      <c r="BB23" s="1641"/>
      <c r="BC23" s="1641"/>
      <c r="BD23" s="1641"/>
      <c r="BE23" s="1641"/>
      <c r="BF23" s="1641"/>
      <c r="BG23" s="1641"/>
      <c r="BH23" s="1641"/>
      <c r="BI23" s="1641"/>
      <c r="BJ23" s="1641"/>
      <c r="BK23" s="1653"/>
      <c r="BL23" s="1654"/>
      <c r="BM23" s="690"/>
      <c r="BN23" s="1679"/>
      <c r="BO23" s="608"/>
      <c r="BP23" s="608"/>
      <c r="BQ23" s="1583" t="s">
        <v>514</v>
      </c>
      <c r="BR23" s="1717">
        <v>0</v>
      </c>
      <c r="BS23" s="596"/>
      <c r="BT23" s="596"/>
      <c r="BU23" s="1577" t="s">
        <v>519</v>
      </c>
      <c r="BV23" s="1581">
        <f>BV14+BV17+BV20</f>
        <v>7860</v>
      </c>
      <c r="BW23" s="671"/>
      <c r="BX23" s="695"/>
    </row>
    <row r="24" spans="1:79" ht="8.1" customHeight="1">
      <c r="A24" s="608"/>
      <c r="B24" s="683"/>
      <c r="C24" s="663"/>
      <c r="D24" s="681"/>
      <c r="E24" s="681"/>
      <c r="F24" s="662"/>
      <c r="G24" s="662"/>
      <c r="H24" s="662"/>
      <c r="I24" s="662"/>
      <c r="J24" s="662"/>
      <c r="K24" s="662"/>
      <c r="L24" s="662"/>
      <c r="M24" s="662"/>
      <c r="N24" s="662"/>
      <c r="O24" s="662"/>
      <c r="P24" s="662"/>
      <c r="Q24" s="662"/>
      <c r="R24" s="662"/>
      <c r="S24" s="662"/>
      <c r="T24" s="662"/>
      <c r="U24" s="662"/>
      <c r="V24" s="662"/>
      <c r="W24" s="662"/>
      <c r="X24" s="662"/>
      <c r="Y24" s="662"/>
      <c r="Z24" s="662"/>
      <c r="AA24" s="682"/>
      <c r="AB24" s="662"/>
      <c r="AC24" s="662"/>
      <c r="AD24" s="662"/>
      <c r="AE24" s="662"/>
      <c r="AF24" s="662"/>
      <c r="AG24" s="662"/>
      <c r="AH24" s="662"/>
      <c r="AI24" s="662"/>
      <c r="AJ24" s="662"/>
      <c r="AK24" s="662"/>
      <c r="AL24" s="662"/>
      <c r="AM24" s="662"/>
      <c r="AN24" s="697"/>
      <c r="AO24" s="662"/>
      <c r="AP24" s="662"/>
      <c r="AQ24" s="662"/>
      <c r="AR24" s="662"/>
      <c r="AS24" s="662"/>
      <c r="AT24" s="662"/>
      <c r="AU24" s="662"/>
      <c r="AV24" s="662"/>
      <c r="AW24" s="662"/>
      <c r="AX24" s="662"/>
      <c r="AY24" s="662"/>
      <c r="AZ24" s="662"/>
      <c r="BA24" s="662"/>
      <c r="BB24" s="662"/>
      <c r="BC24" s="662"/>
      <c r="BD24" s="662"/>
      <c r="BE24" s="662"/>
      <c r="BF24" s="662"/>
      <c r="BG24" s="662"/>
      <c r="BH24" s="662"/>
      <c r="BI24" s="662"/>
      <c r="BJ24" s="662"/>
      <c r="BK24" s="662"/>
      <c r="BL24" s="662"/>
      <c r="BM24" s="662"/>
      <c r="BN24" s="662"/>
      <c r="BO24" s="683"/>
      <c r="BP24" s="608"/>
      <c r="BQ24" s="1583"/>
      <c r="BR24" s="1718"/>
      <c r="BS24" s="596"/>
      <c r="BT24" s="596"/>
      <c r="BU24" s="1577"/>
      <c r="BV24" s="1582"/>
      <c r="BW24" s="671"/>
      <c r="BX24" s="698"/>
      <c r="BY24" s="699"/>
      <c r="BZ24" s="699"/>
      <c r="CA24" s="699"/>
    </row>
    <row r="25" spans="1:79" ht="9.9499999999999993" customHeight="1">
      <c r="A25" s="608"/>
      <c r="B25" s="608"/>
      <c r="C25" s="663"/>
      <c r="D25" s="681"/>
      <c r="E25" s="681"/>
      <c r="F25" s="662"/>
      <c r="G25" s="662"/>
      <c r="H25" s="684" t="s">
        <v>520</v>
      </c>
      <c r="I25" s="662"/>
      <c r="J25" s="662"/>
      <c r="K25" s="662"/>
      <c r="L25" s="662"/>
      <c r="M25" s="662"/>
      <c r="N25" s="662"/>
      <c r="O25" s="662"/>
      <c r="P25" s="662"/>
      <c r="Q25" s="662"/>
      <c r="R25" s="662"/>
      <c r="S25" s="662"/>
      <c r="T25" s="662"/>
      <c r="U25" s="662"/>
      <c r="V25" s="662"/>
      <c r="W25" s="662"/>
      <c r="X25" s="662"/>
      <c r="Y25" s="662"/>
      <c r="Z25" s="662"/>
      <c r="AA25" s="682"/>
      <c r="AB25" s="684" t="s">
        <v>521</v>
      </c>
      <c r="AC25" s="662"/>
      <c r="AD25" s="662"/>
      <c r="AE25" s="662"/>
      <c r="AF25" s="662"/>
      <c r="AG25" s="662"/>
      <c r="AH25" s="662"/>
      <c r="AI25" s="662"/>
      <c r="AJ25" s="662"/>
      <c r="AK25" s="662"/>
      <c r="AL25" s="662"/>
      <c r="AM25" s="662"/>
      <c r="AN25" s="662"/>
      <c r="AO25" s="662"/>
      <c r="AP25" s="662"/>
      <c r="AQ25" s="662"/>
      <c r="AR25" s="662"/>
      <c r="AS25" s="662"/>
      <c r="AT25" s="662"/>
      <c r="AU25" s="662"/>
      <c r="AV25" s="662"/>
      <c r="AW25" s="684" t="s">
        <v>522</v>
      </c>
      <c r="AX25" s="662"/>
      <c r="AY25" s="662"/>
      <c r="AZ25" s="662"/>
      <c r="BA25" s="662"/>
      <c r="BB25" s="662"/>
      <c r="BC25" s="662"/>
      <c r="BD25" s="662"/>
      <c r="BE25" s="662"/>
      <c r="BF25" s="662"/>
      <c r="BG25" s="662"/>
      <c r="BH25" s="662"/>
      <c r="BI25" s="662"/>
      <c r="BJ25" s="662"/>
      <c r="BK25" s="662"/>
      <c r="BL25" s="662"/>
      <c r="BM25" s="662"/>
      <c r="BN25" s="662"/>
      <c r="BO25" s="608"/>
      <c r="BP25" s="608"/>
      <c r="BQ25" s="864"/>
      <c r="BR25" s="864"/>
      <c r="BS25" s="596"/>
      <c r="BT25" s="596"/>
      <c r="BU25" s="679"/>
      <c r="BV25" s="679"/>
      <c r="BW25" s="671"/>
      <c r="BX25" s="698"/>
      <c r="BY25" s="699"/>
      <c r="BZ25" s="699"/>
      <c r="CA25" s="699"/>
    </row>
    <row r="26" spans="1:79" ht="8.1" customHeight="1">
      <c r="A26" s="608"/>
      <c r="B26" s="683"/>
      <c r="C26" s="663"/>
      <c r="D26" s="680" t="s">
        <v>513</v>
      </c>
      <c r="E26" s="681"/>
      <c r="F26" s="662"/>
      <c r="G26" s="662"/>
      <c r="H26" s="685"/>
      <c r="I26" s="685"/>
      <c r="J26" s="662"/>
      <c r="K26" s="662"/>
      <c r="L26" s="662"/>
      <c r="M26" s="662"/>
      <c r="N26" s="662"/>
      <c r="O26" s="662"/>
      <c r="P26" s="662"/>
      <c r="Q26" s="662"/>
      <c r="R26" s="662"/>
      <c r="S26" s="662"/>
      <c r="T26" s="662"/>
      <c r="U26" s="662"/>
      <c r="V26" s="662"/>
      <c r="W26" s="662"/>
      <c r="X26" s="662"/>
      <c r="Y26" s="662"/>
      <c r="Z26" s="662"/>
      <c r="AA26" s="682"/>
      <c r="AB26" s="662"/>
      <c r="AC26" s="662"/>
      <c r="AD26" s="662"/>
      <c r="AE26" s="685"/>
      <c r="AF26" s="662"/>
      <c r="AG26" s="662"/>
      <c r="AH26" s="662"/>
      <c r="AI26" s="662"/>
      <c r="AJ26" s="662"/>
      <c r="AK26" s="662"/>
      <c r="AL26" s="662"/>
      <c r="AM26" s="662"/>
      <c r="AN26" s="662"/>
      <c r="AO26" s="662"/>
      <c r="AP26" s="662"/>
      <c r="AQ26" s="662"/>
      <c r="AR26" s="662"/>
      <c r="AS26" s="662"/>
      <c r="AT26" s="662"/>
      <c r="AU26" s="662"/>
      <c r="AV26" s="662"/>
      <c r="AW26" s="662"/>
      <c r="AX26" s="662"/>
      <c r="AY26" s="662"/>
      <c r="AZ26" s="662"/>
      <c r="BA26" s="662"/>
      <c r="BB26" s="662"/>
      <c r="BC26" s="662"/>
      <c r="BD26" s="662"/>
      <c r="BE26" s="662"/>
      <c r="BF26" s="662"/>
      <c r="BG26" s="662"/>
      <c r="BH26" s="662"/>
      <c r="BI26" s="662"/>
      <c r="BJ26" s="662"/>
      <c r="BK26" s="662"/>
      <c r="BL26" s="662"/>
      <c r="BM26" s="662"/>
      <c r="BN26" s="662"/>
      <c r="BO26" s="683"/>
      <c r="BP26" s="608"/>
      <c r="BQ26" s="1577" t="s">
        <v>523</v>
      </c>
      <c r="BR26" s="1581">
        <f>BR20+BR23</f>
        <v>7860</v>
      </c>
      <c r="BS26" s="596"/>
      <c r="BT26" s="596"/>
      <c r="BU26" s="1577" t="s">
        <v>524</v>
      </c>
      <c r="BV26" s="1581">
        <f>IF(BV23&lt;BR26,(BR26-BV23),0)</f>
        <v>0</v>
      </c>
      <c r="BW26" s="671"/>
      <c r="BX26" s="700"/>
      <c r="BY26" s="699"/>
      <c r="BZ26" s="699"/>
      <c r="CA26" s="699"/>
    </row>
    <row r="27" spans="1:79" ht="7.5" customHeight="1">
      <c r="A27" s="608"/>
      <c r="B27" s="608"/>
      <c r="C27" s="663"/>
      <c r="D27" s="680" t="s">
        <v>491</v>
      </c>
      <c r="E27" s="681"/>
      <c r="F27" s="662"/>
      <c r="G27" s="662"/>
      <c r="H27" s="1646"/>
      <c r="I27" s="1690"/>
      <c r="J27" s="1639" t="str">
        <f>UPPER(MID(BV17,IF((LEN(BV17)-6)&lt;=0,$AE$1,(LEN(BV17)-6)),1))</f>
        <v/>
      </c>
      <c r="K27" s="1640"/>
      <c r="L27" s="1639" t="str">
        <f>UPPER(MID(BV17,IF((LEN(BV17)-5)&lt;=0,$AE$1,(LEN(BV17)-5)),1))</f>
        <v/>
      </c>
      <c r="M27" s="1640"/>
      <c r="N27" s="1639" t="str">
        <f>UPPER(MID(BV17,IF((LEN(BV17)-4)&lt;=0,$AE$1,(LEN(BV17)-4)),1))</f>
        <v/>
      </c>
      <c r="O27" s="1640"/>
      <c r="P27" s="1639" t="str">
        <f>UPPER(MID(BV17,IF((LEN(BV17)-3)&lt;=0,$AE$1,(LEN(BV17)-3)),1))</f>
        <v/>
      </c>
      <c r="Q27" s="1640"/>
      <c r="R27" s="1639" t="str">
        <f>UPPER(MID(BV17,IF((LEN(BV17)-2)&lt;=0,$AE$1,(LEN(BV17)-2)),1))</f>
        <v/>
      </c>
      <c r="S27" s="1640"/>
      <c r="T27" s="1639" t="str">
        <f>UPPER(MID(BV17,IF((LEN(BV17)-1)&lt;=0,$AE$1,(LEN(BV17)-1)),1))</f>
        <v/>
      </c>
      <c r="U27" s="1640"/>
      <c r="V27" s="1647" t="str">
        <f>UPPER(MID(BV17,IF((LEN(BV17))&lt;=0,$AE$1,(LEN(BV17))),1))</f>
        <v>0</v>
      </c>
      <c r="W27" s="1648"/>
      <c r="X27" s="687"/>
      <c r="Y27" s="690"/>
      <c r="Z27" s="1646"/>
      <c r="AA27" s="1646"/>
      <c r="AB27" s="608"/>
      <c r="AC27" s="1547" t="str">
        <f>UPPER(MID(BV20,IF((LEN(BV20)-6)&lt;=0,$AE$1,(LEN(BV20)-6)),1))</f>
        <v/>
      </c>
      <c r="AD27" s="1548"/>
      <c r="AE27" s="1639" t="str">
        <f>UPPER(MID(BV20,IF((LEN(BV20)-5)&lt;=0,$AE$1,(LEN(BV20)-5)),1))</f>
        <v/>
      </c>
      <c r="AF27" s="1640"/>
      <c r="AG27" s="1639" t="str">
        <f>UPPER(MID(BV20,IF((LEN(BV20)-4)&lt;=0,$AE$1,(LEN(BV20)-4)),1))</f>
        <v/>
      </c>
      <c r="AH27" s="1640"/>
      <c r="AI27" s="1643" t="str">
        <f>UPPER(MID(BV20,IF((LEN(BV20)-3)&lt;=0,$AE$1,(LEN(BV20)-3)),1))</f>
        <v>7</v>
      </c>
      <c r="AJ27" s="1644"/>
      <c r="AK27" s="1643" t="str">
        <f>UPPER(MID(BV20,IF((LEN(BV20)-2)&lt;=0,$AE$1,(LEN(BV20)-2)),1))</f>
        <v>8</v>
      </c>
      <c r="AL27" s="1644"/>
      <c r="AM27" s="1643" t="str">
        <f>UPPER(MID(BV20,IF((LEN(BV20)-1)&lt;=0,$AE$1,(LEN(BV20)-1)),1))</f>
        <v>6</v>
      </c>
      <c r="AN27" s="1644"/>
      <c r="AO27" s="1647" t="str">
        <f>UPPER(MID(BV20,IF((LEN(BV20))&lt;=0,$AE$1,(LEN(BV20))),1))</f>
        <v>0</v>
      </c>
      <c r="AP27" s="1648"/>
      <c r="AQ27" s="688"/>
      <c r="AR27" s="688"/>
      <c r="AS27" s="688"/>
      <c r="AT27" s="608"/>
      <c r="AU27" s="608"/>
      <c r="AV27" s="1646"/>
      <c r="AW27" s="1646"/>
      <c r="AX27" s="692"/>
      <c r="AY27" s="1643" t="str">
        <f>UPPER(MID(BV23,IF((LEN(BV23)-6)&lt;=0,$AE$1,(LEN(BV23)-6)),1))</f>
        <v/>
      </c>
      <c r="AZ27" s="1644"/>
      <c r="BA27" s="1643" t="str">
        <f>UPPER(MID(BV23,IF((LEN(BV23)-5)&lt;=0,$AE$1,(LEN(BV23)-5)),1))</f>
        <v/>
      </c>
      <c r="BB27" s="1644"/>
      <c r="BC27" s="1643" t="str">
        <f>UPPER(MID(BV23,IF((LEN(BV23)-4)&lt;=0,$AE$1,(LEN(BV23)-4)),1))</f>
        <v/>
      </c>
      <c r="BD27" s="1644"/>
      <c r="BE27" s="1643" t="str">
        <f>UPPER(MID(BV23,IF((LEN(BV23)-3)&lt;=0,$AE$1,(LEN(BV23)-3)),1))</f>
        <v>7</v>
      </c>
      <c r="BF27" s="1644"/>
      <c r="BG27" s="1643" t="str">
        <f>UPPER(MID(BV23,IF((LEN(BV23)-2)&lt;=0,$AE$1,(LEN(BV23)-2)),1))</f>
        <v>8</v>
      </c>
      <c r="BH27" s="1644"/>
      <c r="BI27" s="1643" t="str">
        <f>UPPER(MID(BV23,IF((LEN(BV23)-1)&lt;=0,$AE$1,(LEN(BV23)-1)),1))</f>
        <v>6</v>
      </c>
      <c r="BJ27" s="1644"/>
      <c r="BK27" s="1647" t="str">
        <f>UPPER(MID(BV23,IF((LEN(BV23))&lt;=0,$AE$1,(LEN(BV23))),1))</f>
        <v>0</v>
      </c>
      <c r="BL27" s="1648"/>
      <c r="BM27" s="690"/>
      <c r="BN27" s="1679"/>
      <c r="BO27" s="608"/>
      <c r="BP27" s="608"/>
      <c r="BQ27" s="1577"/>
      <c r="BR27" s="1582"/>
      <c r="BS27" s="596"/>
      <c r="BT27" s="596"/>
      <c r="BU27" s="1577"/>
      <c r="BV27" s="1582"/>
      <c r="BW27" s="671"/>
      <c r="BX27" s="702"/>
      <c r="BY27" s="699"/>
      <c r="BZ27" s="699"/>
      <c r="CA27" s="699"/>
    </row>
    <row r="28" spans="1:79" ht="11.25" customHeight="1">
      <c r="A28" s="608"/>
      <c r="B28" s="683"/>
      <c r="C28" s="663"/>
      <c r="D28" s="1694" t="s">
        <v>519</v>
      </c>
      <c r="E28" s="1694"/>
      <c r="F28" s="662"/>
      <c r="G28" s="662"/>
      <c r="H28" s="1691"/>
      <c r="I28" s="1690"/>
      <c r="J28" s="1641"/>
      <c r="K28" s="1641"/>
      <c r="L28" s="1641"/>
      <c r="M28" s="1641"/>
      <c r="N28" s="1641"/>
      <c r="O28" s="1641"/>
      <c r="P28" s="1641"/>
      <c r="Q28" s="1641"/>
      <c r="R28" s="1641"/>
      <c r="S28" s="1641"/>
      <c r="T28" s="1641"/>
      <c r="U28" s="1641"/>
      <c r="V28" s="1649"/>
      <c r="W28" s="1650"/>
      <c r="X28" s="687"/>
      <c r="Y28" s="690"/>
      <c r="Z28" s="1646"/>
      <c r="AA28" s="1646"/>
      <c r="AB28" s="608"/>
      <c r="AC28" s="1549"/>
      <c r="AD28" s="1549"/>
      <c r="AE28" s="1641"/>
      <c r="AF28" s="1641"/>
      <c r="AG28" s="1641"/>
      <c r="AH28" s="1641"/>
      <c r="AI28" s="1645"/>
      <c r="AJ28" s="1645"/>
      <c r="AK28" s="1645"/>
      <c r="AL28" s="1645"/>
      <c r="AM28" s="1645"/>
      <c r="AN28" s="1645"/>
      <c r="AO28" s="1649"/>
      <c r="AP28" s="1650"/>
      <c r="AQ28" s="688"/>
      <c r="AR28" s="688"/>
      <c r="AS28" s="688"/>
      <c r="AT28" s="608"/>
      <c r="AU28" s="608"/>
      <c r="AV28" s="1646"/>
      <c r="AW28" s="1646"/>
      <c r="AX28" s="692"/>
      <c r="AY28" s="1645"/>
      <c r="AZ28" s="1645"/>
      <c r="BA28" s="1645"/>
      <c r="BB28" s="1645"/>
      <c r="BC28" s="1645"/>
      <c r="BD28" s="1645"/>
      <c r="BE28" s="1645"/>
      <c r="BF28" s="1645"/>
      <c r="BG28" s="1645"/>
      <c r="BH28" s="1645"/>
      <c r="BI28" s="1645"/>
      <c r="BJ28" s="1645"/>
      <c r="BK28" s="1649"/>
      <c r="BL28" s="1650"/>
      <c r="BM28" s="690"/>
      <c r="BN28" s="1679"/>
      <c r="BO28" s="683"/>
      <c r="BP28" s="608"/>
      <c r="BQ28" s="679"/>
      <c r="BR28" s="679"/>
      <c r="BS28" s="596"/>
      <c r="BT28" s="596"/>
      <c r="BU28" s="864"/>
      <c r="BV28" s="864"/>
      <c r="BW28" s="608"/>
      <c r="BX28" s="698"/>
      <c r="BY28" s="699"/>
      <c r="BZ28" s="699"/>
      <c r="CA28" s="699"/>
    </row>
    <row r="29" spans="1:79" ht="6.75" customHeight="1">
      <c r="A29" s="608"/>
      <c r="B29" s="608"/>
      <c r="C29" s="663"/>
      <c r="D29" s="681"/>
      <c r="E29" s="681"/>
      <c r="F29" s="662"/>
      <c r="G29" s="662"/>
      <c r="H29" s="662"/>
      <c r="I29" s="662"/>
      <c r="J29" s="662"/>
      <c r="K29" s="662"/>
      <c r="L29" s="662"/>
      <c r="M29" s="662"/>
      <c r="N29" s="662"/>
      <c r="O29" s="662"/>
      <c r="P29" s="662"/>
      <c r="Q29" s="662"/>
      <c r="R29" s="662"/>
      <c r="S29" s="662"/>
      <c r="T29" s="662"/>
      <c r="U29" s="662"/>
      <c r="V29" s="662"/>
      <c r="W29" s="662"/>
      <c r="X29" s="662"/>
      <c r="Y29" s="662"/>
      <c r="Z29" s="662"/>
      <c r="AA29" s="682"/>
      <c r="AB29" s="662"/>
      <c r="AC29" s="662"/>
      <c r="AD29" s="662"/>
      <c r="AE29" s="662"/>
      <c r="AF29" s="662"/>
      <c r="AG29" s="662"/>
      <c r="AH29" s="662"/>
      <c r="AI29" s="662"/>
      <c r="AJ29" s="662"/>
      <c r="AK29" s="662"/>
      <c r="AL29" s="662"/>
      <c r="AM29" s="662"/>
      <c r="AN29" s="662"/>
      <c r="AO29" s="662"/>
      <c r="AP29" s="662"/>
      <c r="AQ29" s="662"/>
      <c r="AR29" s="662"/>
      <c r="AS29" s="662"/>
      <c r="AT29" s="662"/>
      <c r="AU29" s="662"/>
      <c r="AV29" s="662"/>
      <c r="AW29" s="662"/>
      <c r="AX29" s="662"/>
      <c r="AY29" s="662"/>
      <c r="AZ29" s="662"/>
      <c r="BA29" s="662"/>
      <c r="BB29" s="662"/>
      <c r="BC29" s="662"/>
      <c r="BD29" s="662"/>
      <c r="BE29" s="662"/>
      <c r="BF29" s="662"/>
      <c r="BG29" s="662"/>
      <c r="BH29" s="662"/>
      <c r="BI29" s="662"/>
      <c r="BJ29" s="662"/>
      <c r="BK29" s="662"/>
      <c r="BL29" s="662"/>
      <c r="BM29" s="662"/>
      <c r="BN29" s="662"/>
      <c r="BO29" s="608"/>
      <c r="BP29" s="608"/>
      <c r="BQ29" s="1577" t="s">
        <v>525</v>
      </c>
      <c r="BR29" s="1581">
        <f>IF(BV23&gt;BR26,(BV23-BR26),0)</f>
        <v>0</v>
      </c>
      <c r="BS29" s="596"/>
      <c r="BT29" s="596"/>
      <c r="BU29" s="1583" t="s">
        <v>526</v>
      </c>
      <c r="BV29" s="1584">
        <v>394002016</v>
      </c>
      <c r="BW29" s="608"/>
      <c r="BX29" s="700"/>
      <c r="BY29" s="699"/>
      <c r="BZ29" s="699"/>
      <c r="CA29" s="699"/>
    </row>
    <row r="30" spans="1:79" ht="11.25" customHeight="1">
      <c r="A30" s="608"/>
      <c r="B30" s="683"/>
      <c r="C30" s="663"/>
      <c r="D30" s="681"/>
      <c r="E30" s="681"/>
      <c r="F30" s="662"/>
      <c r="G30" s="662"/>
      <c r="H30" s="684" t="s">
        <v>527</v>
      </c>
      <c r="I30" s="685"/>
      <c r="J30" s="662"/>
      <c r="K30" s="662"/>
      <c r="L30" s="662"/>
      <c r="M30" s="662"/>
      <c r="N30" s="662"/>
      <c r="O30" s="662"/>
      <c r="P30" s="662"/>
      <c r="Q30" s="662"/>
      <c r="R30" s="662"/>
      <c r="S30" s="662"/>
      <c r="T30" s="662"/>
      <c r="U30" s="662"/>
      <c r="V30" s="662"/>
      <c r="W30" s="662"/>
      <c r="X30" s="662"/>
      <c r="Y30" s="662"/>
      <c r="Z30" s="662"/>
      <c r="AA30" s="682"/>
      <c r="AB30" s="684" t="s">
        <v>528</v>
      </c>
      <c r="AC30" s="662"/>
      <c r="AD30" s="662"/>
      <c r="AE30" s="685"/>
      <c r="AF30" s="662"/>
      <c r="AG30" s="662"/>
      <c r="AH30" s="662"/>
      <c r="AI30" s="662"/>
      <c r="AJ30" s="662"/>
      <c r="AK30" s="662"/>
      <c r="AL30" s="662"/>
      <c r="AM30" s="662"/>
      <c r="AN30" s="662"/>
      <c r="AO30" s="662"/>
      <c r="AP30" s="662"/>
      <c r="AQ30" s="662"/>
      <c r="AR30" s="662"/>
      <c r="AS30" s="662"/>
      <c r="AT30" s="662"/>
      <c r="AU30" s="662"/>
      <c r="AV30" s="662"/>
      <c r="AW30" s="662"/>
      <c r="AX30" s="662"/>
      <c r="AY30" s="662"/>
      <c r="AZ30" s="662"/>
      <c r="BA30" s="662"/>
      <c r="BB30" s="662"/>
      <c r="BC30" s="662"/>
      <c r="BD30" s="662"/>
      <c r="BE30" s="662"/>
      <c r="BF30" s="662"/>
      <c r="BG30" s="662"/>
      <c r="BH30" s="662"/>
      <c r="BI30" s="662"/>
      <c r="BJ30" s="662"/>
      <c r="BK30" s="662"/>
      <c r="BL30" s="662"/>
      <c r="BM30" s="662"/>
      <c r="BN30" s="662"/>
      <c r="BO30" s="683"/>
      <c r="BP30" s="608"/>
      <c r="BQ30" s="1577"/>
      <c r="BR30" s="1582"/>
      <c r="BS30" s="596"/>
      <c r="BT30" s="596"/>
      <c r="BU30" s="1583"/>
      <c r="BV30" s="1585"/>
      <c r="BW30" s="608"/>
      <c r="BX30" s="703"/>
      <c r="BY30" s="704"/>
      <c r="BZ30" s="699"/>
      <c r="CA30" s="699"/>
    </row>
    <row r="31" spans="1:79" ht="9.9499999999999993" customHeight="1">
      <c r="A31" s="608"/>
      <c r="B31" s="608"/>
      <c r="C31" s="663"/>
      <c r="D31" s="680" t="s">
        <v>524</v>
      </c>
      <c r="E31" s="681"/>
      <c r="F31" s="662"/>
      <c r="G31" s="662"/>
      <c r="H31" s="662"/>
      <c r="I31" s="662"/>
      <c r="J31" s="662"/>
      <c r="K31" s="662"/>
      <c r="L31" s="662"/>
      <c r="M31" s="662"/>
      <c r="N31" s="662"/>
      <c r="O31" s="662"/>
      <c r="P31" s="662"/>
      <c r="Q31" s="662"/>
      <c r="R31" s="662"/>
      <c r="S31" s="662"/>
      <c r="T31" s="662"/>
      <c r="U31" s="662"/>
      <c r="V31" s="662"/>
      <c r="W31" s="662"/>
      <c r="X31" s="662"/>
      <c r="Y31" s="662"/>
      <c r="Z31" s="662"/>
      <c r="AA31" s="682"/>
      <c r="AB31" s="662"/>
      <c r="AC31" s="662"/>
      <c r="AD31" s="662"/>
      <c r="AE31" s="662"/>
      <c r="AF31" s="662"/>
      <c r="AG31" s="662"/>
      <c r="AH31" s="662"/>
      <c r="AI31" s="662"/>
      <c r="AJ31" s="662"/>
      <c r="AK31" s="662"/>
      <c r="AL31" s="662"/>
      <c r="AM31" s="662"/>
      <c r="AN31" s="662"/>
      <c r="AO31" s="662"/>
      <c r="AP31" s="662"/>
      <c r="AQ31" s="662"/>
      <c r="AR31" s="662"/>
      <c r="AS31" s="662"/>
      <c r="AT31" s="662"/>
      <c r="AU31" s="662"/>
      <c r="AV31" s="662"/>
      <c r="AW31" s="662"/>
      <c r="AX31" s="662"/>
      <c r="AY31" s="662"/>
      <c r="AZ31" s="662"/>
      <c r="BA31" s="662"/>
      <c r="BB31" s="662"/>
      <c r="BC31" s="662"/>
      <c r="BD31" s="662"/>
      <c r="BE31" s="662"/>
      <c r="BF31" s="662"/>
      <c r="BG31" s="662"/>
      <c r="BH31" s="662"/>
      <c r="BI31" s="662"/>
      <c r="BJ31" s="662"/>
      <c r="BK31" s="662"/>
      <c r="BL31" s="662"/>
      <c r="BM31" s="662"/>
      <c r="BN31" s="662"/>
      <c r="BO31" s="608"/>
      <c r="BP31" s="608"/>
      <c r="BQ31" s="864"/>
      <c r="BR31" s="864"/>
      <c r="BS31" s="596"/>
      <c r="BT31" s="596"/>
      <c r="BU31" s="596"/>
      <c r="BV31" s="596"/>
      <c r="BW31" s="608"/>
      <c r="BX31" s="705"/>
      <c r="BY31" s="705"/>
      <c r="BZ31" s="706"/>
      <c r="CA31" s="699"/>
    </row>
    <row r="32" spans="1:79" ht="8.1" customHeight="1">
      <c r="A32" s="608"/>
      <c r="B32" s="683"/>
      <c r="C32" s="663"/>
      <c r="D32" s="680" t="s">
        <v>491</v>
      </c>
      <c r="E32" s="681"/>
      <c r="F32" s="662"/>
      <c r="G32" s="662"/>
      <c r="H32" s="1646"/>
      <c r="I32" s="1646"/>
      <c r="J32" s="1639" t="str">
        <f>UPPER(MID(BV26,IF((LEN(BV26)-6)&lt;=0,$AE$1,(LEN(BV26)-6)),1))</f>
        <v/>
      </c>
      <c r="K32" s="1640"/>
      <c r="L32" s="1639" t="str">
        <f>UPPER(MID(BV26,IF((LEN(BV26)-5)&lt;=0,$AE$1,(LEN(BV26)-5)),1))</f>
        <v/>
      </c>
      <c r="M32" s="1640"/>
      <c r="N32" s="1639" t="str">
        <f>UPPER(MID(BV26,IF((LEN(BV26)-4)&lt;=0,$AE$1,(LEN(BV26)-4)),1))</f>
        <v/>
      </c>
      <c r="O32" s="1640"/>
      <c r="P32" s="1643" t="str">
        <f>UPPER(MID(BV26,IF((LEN(BV26)-3)&lt;=0,$AE$1,(LEN(BV26)-3)),1))</f>
        <v/>
      </c>
      <c r="Q32" s="1644"/>
      <c r="R32" s="1643" t="str">
        <f>UPPER(MID(BV26,IF((LEN(BV26)-2)&lt;=0,$AE$1,(LEN(BV26)-2)),1))</f>
        <v/>
      </c>
      <c r="S32" s="1644"/>
      <c r="T32" s="1643" t="str">
        <f>UPPER(MID(BV26,IF((LEN(BV26)-1)&lt;=0,$AE$1,(LEN(BV26)-1)),1))</f>
        <v/>
      </c>
      <c r="U32" s="1644"/>
      <c r="V32" s="1647" t="str">
        <f>UPPER(MID(BV26,IF((LEN(BV26))&lt;=0,$AE$1,(LEN(BV26))),1))</f>
        <v>0</v>
      </c>
      <c r="W32" s="1648"/>
      <c r="X32" s="687"/>
      <c r="Y32" s="690"/>
      <c r="Z32" s="1646"/>
      <c r="AA32" s="1646"/>
      <c r="AB32" s="608"/>
      <c r="AC32" s="1639" t="str">
        <f>UPPER(MID(BR29,IF((LEN(BR29)-6)&lt;=0,$AE$1,(LEN(BR29)-6)),1))</f>
        <v/>
      </c>
      <c r="AD32" s="1640"/>
      <c r="AE32" s="1639" t="str">
        <f>UPPER(MID(BR29,IF((LEN(BR29)-5)&lt;=0,$AE$1,(LEN(BR29)-5)),1))</f>
        <v/>
      </c>
      <c r="AF32" s="1640"/>
      <c r="AG32" s="1639" t="str">
        <f>UPPER(MID(BR29,IF((LEN(BR29)-4)&lt;=0,$AE$1,(LEN(BR29)-4)),1))</f>
        <v/>
      </c>
      <c r="AH32" s="1640"/>
      <c r="AI32" s="1639" t="str">
        <f>UPPER(MID(BR29,IF((LEN(BR29)-3)&lt;=0,$AE$1,(LEN(BR29)-3)),1))</f>
        <v/>
      </c>
      <c r="AJ32" s="1640"/>
      <c r="AK32" s="1639" t="str">
        <f>UPPER(MID(BR29,IF((LEN(BR29)-2)&lt;=0,$AE$1,(LEN(BR29)-2)),1))</f>
        <v/>
      </c>
      <c r="AL32" s="1640"/>
      <c r="AM32" s="1639" t="str">
        <f>UPPER(MID(BR29,IF((LEN(BR29)-1)&lt;=0,$AE$1,(LEN(BR29)-1)),1))</f>
        <v/>
      </c>
      <c r="AN32" s="1640"/>
      <c r="AO32" s="1557" t="str">
        <f>UPPER(MID(BR29,IF((LEN(BR29))&lt;=0,$AE$1,(LEN(BR29))),1))</f>
        <v>0</v>
      </c>
      <c r="AP32" s="1558"/>
      <c r="AQ32" s="688"/>
      <c r="AR32" s="688"/>
      <c r="AS32" s="688"/>
      <c r="AT32" s="662"/>
      <c r="AU32" s="662"/>
      <c r="AV32" s="662"/>
      <c r="AW32" s="662"/>
      <c r="AX32" s="662"/>
      <c r="AY32" s="662"/>
      <c r="AZ32" s="662"/>
      <c r="BA32" s="662"/>
      <c r="BB32" s="662"/>
      <c r="BC32" s="662"/>
      <c r="BD32" s="662"/>
      <c r="BE32" s="662"/>
      <c r="BF32" s="662"/>
      <c r="BG32" s="662"/>
      <c r="BH32" s="662"/>
      <c r="BI32" s="662"/>
      <c r="BJ32" s="662"/>
      <c r="BK32" s="662"/>
      <c r="BL32" s="662"/>
      <c r="BM32" s="662"/>
      <c r="BN32" s="662"/>
      <c r="BO32" s="683"/>
      <c r="BP32" s="608"/>
      <c r="BQ32" s="596"/>
      <c r="BR32" s="672"/>
      <c r="BS32" s="672"/>
      <c r="BT32" s="672"/>
      <c r="BU32" s="672"/>
      <c r="BV32" s="707"/>
      <c r="BW32" s="662"/>
      <c r="BX32" s="708"/>
      <c r="BY32" s="708"/>
      <c r="BZ32" s="706"/>
      <c r="CA32" s="699"/>
    </row>
    <row r="33" spans="1:79" ht="9.9499999999999993" customHeight="1">
      <c r="A33" s="608"/>
      <c r="B33" s="608"/>
      <c r="C33" s="663"/>
      <c r="D33" s="680" t="s">
        <v>525</v>
      </c>
      <c r="E33" s="681"/>
      <c r="F33" s="662"/>
      <c r="G33" s="662"/>
      <c r="H33" s="1646"/>
      <c r="I33" s="1646"/>
      <c r="J33" s="1641"/>
      <c r="K33" s="1641"/>
      <c r="L33" s="1641"/>
      <c r="M33" s="1641"/>
      <c r="N33" s="1641"/>
      <c r="O33" s="1641"/>
      <c r="P33" s="1645"/>
      <c r="Q33" s="1645"/>
      <c r="R33" s="1645"/>
      <c r="S33" s="1645"/>
      <c r="T33" s="1645"/>
      <c r="U33" s="1645"/>
      <c r="V33" s="1649"/>
      <c r="W33" s="1650"/>
      <c r="X33" s="687"/>
      <c r="Y33" s="690"/>
      <c r="Z33" s="1646"/>
      <c r="AA33" s="1646"/>
      <c r="AB33" s="608"/>
      <c r="AC33" s="1641"/>
      <c r="AD33" s="1641"/>
      <c r="AE33" s="1641"/>
      <c r="AF33" s="1641"/>
      <c r="AG33" s="1641"/>
      <c r="AH33" s="1641"/>
      <c r="AI33" s="1641"/>
      <c r="AJ33" s="1641"/>
      <c r="AK33" s="1641"/>
      <c r="AL33" s="1641"/>
      <c r="AM33" s="1641"/>
      <c r="AN33" s="1641"/>
      <c r="AO33" s="1559"/>
      <c r="AP33" s="1560"/>
      <c r="AQ33" s="688"/>
      <c r="AR33" s="688"/>
      <c r="AS33" s="688"/>
      <c r="AT33" s="662"/>
      <c r="AU33" s="662"/>
      <c r="AV33" s="662"/>
      <c r="AW33" s="662"/>
      <c r="AX33" s="662"/>
      <c r="AY33" s="662"/>
      <c r="AZ33" s="662"/>
      <c r="BA33" s="662"/>
      <c r="BB33" s="662"/>
      <c r="BC33" s="662"/>
      <c r="BD33" s="662"/>
      <c r="BE33" s="662"/>
      <c r="BF33" s="662"/>
      <c r="BG33" s="662"/>
      <c r="BH33" s="662"/>
      <c r="BI33" s="662"/>
      <c r="BJ33" s="662"/>
      <c r="BK33" s="662"/>
      <c r="BL33" s="662"/>
      <c r="BM33" s="662"/>
      <c r="BN33" s="662"/>
      <c r="BO33" s="608"/>
      <c r="BP33" s="608"/>
      <c r="BQ33" s="1588"/>
      <c r="BR33" s="1588"/>
      <c r="BS33" s="1588"/>
      <c r="BT33" s="1588"/>
      <c r="BU33" s="1589"/>
      <c r="BV33" s="1586" t="s">
        <v>529</v>
      </c>
      <c r="BW33" s="662"/>
      <c r="BX33" s="1576" t="b">
        <f>BV33=BY33</f>
        <v>0</v>
      </c>
      <c r="BY33" s="1575" t="s">
        <v>530</v>
      </c>
      <c r="BZ33" s="706"/>
      <c r="CA33" s="699"/>
    </row>
    <row r="34" spans="1:79" ht="8.1" customHeight="1">
      <c r="A34" s="608"/>
      <c r="B34" s="683"/>
      <c r="C34" s="663"/>
      <c r="D34" s="709"/>
      <c r="E34" s="709"/>
      <c r="F34" s="662"/>
      <c r="G34" s="662"/>
      <c r="H34" s="685"/>
      <c r="I34" s="685"/>
      <c r="J34" s="662"/>
      <c r="K34" s="662"/>
      <c r="L34" s="662"/>
      <c r="M34" s="662"/>
      <c r="N34" s="662"/>
      <c r="O34" s="662"/>
      <c r="P34" s="662"/>
      <c r="Q34" s="662"/>
      <c r="R34" s="662"/>
      <c r="S34" s="662"/>
      <c r="T34" s="710"/>
      <c r="U34" s="662"/>
      <c r="V34" s="662"/>
      <c r="W34" s="662"/>
      <c r="X34" s="662"/>
      <c r="Y34" s="662"/>
      <c r="Z34" s="662"/>
      <c r="AA34" s="682"/>
      <c r="AB34" s="662"/>
      <c r="AC34" s="662"/>
      <c r="AD34" s="662"/>
      <c r="AE34" s="662"/>
      <c r="AF34" s="662"/>
      <c r="AG34" s="662"/>
      <c r="AH34" s="662"/>
      <c r="AI34" s="662"/>
      <c r="AJ34" s="662"/>
      <c r="AK34" s="662"/>
      <c r="AL34" s="662"/>
      <c r="AM34" s="662"/>
      <c r="AN34" s="662"/>
      <c r="AO34" s="662"/>
      <c r="AP34" s="662"/>
      <c r="AQ34" s="662"/>
      <c r="AR34" s="662"/>
      <c r="AS34" s="662"/>
      <c r="AT34" s="662"/>
      <c r="AU34" s="662"/>
      <c r="AV34" s="662"/>
      <c r="AW34" s="662"/>
      <c r="AX34" s="662"/>
      <c r="AY34" s="662"/>
      <c r="AZ34" s="662"/>
      <c r="BA34" s="662"/>
      <c r="BB34" s="662"/>
      <c r="BC34" s="662"/>
      <c r="BD34" s="662"/>
      <c r="BE34" s="662"/>
      <c r="BF34" s="662"/>
      <c r="BG34" s="662"/>
      <c r="BH34" s="662"/>
      <c r="BI34" s="662"/>
      <c r="BJ34" s="662"/>
      <c r="BK34" s="662"/>
      <c r="BL34" s="662"/>
      <c r="BM34" s="662"/>
      <c r="BN34" s="662"/>
      <c r="BO34" s="683"/>
      <c r="BP34" s="608"/>
      <c r="BQ34" s="1588"/>
      <c r="BR34" s="1588"/>
      <c r="BS34" s="1588"/>
      <c r="BT34" s="1588"/>
      <c r="BU34" s="1589"/>
      <c r="BV34" s="1587"/>
      <c r="BW34" s="662"/>
      <c r="BX34" s="1576"/>
      <c r="BY34" s="1575"/>
      <c r="BZ34" s="706"/>
      <c r="CA34" s="699"/>
    </row>
    <row r="35" spans="1:79">
      <c r="A35" s="608"/>
      <c r="B35" s="608"/>
      <c r="C35" s="663"/>
      <c r="D35" s="676"/>
      <c r="E35" s="676"/>
      <c r="F35" s="711" t="s">
        <v>531</v>
      </c>
      <c r="G35" s="712"/>
      <c r="H35" s="712"/>
      <c r="I35" s="712"/>
      <c r="J35" s="712"/>
      <c r="K35" s="712"/>
      <c r="L35" s="712"/>
      <c r="M35" s="712"/>
      <c r="N35" s="712"/>
      <c r="O35" s="712"/>
      <c r="P35" s="712"/>
      <c r="Q35" s="712"/>
      <c r="R35" s="712"/>
      <c r="S35" s="712"/>
      <c r="T35" s="712"/>
      <c r="U35" s="712"/>
      <c r="V35" s="712"/>
      <c r="W35" s="712"/>
      <c r="X35" s="712"/>
      <c r="Y35" s="712"/>
      <c r="Z35" s="712"/>
      <c r="AA35" s="712"/>
      <c r="AB35" s="712"/>
      <c r="AC35" s="712"/>
      <c r="AD35" s="712"/>
      <c r="AE35" s="712"/>
      <c r="AF35" s="712"/>
      <c r="AG35" s="712"/>
      <c r="AH35" s="712"/>
      <c r="AI35" s="712"/>
      <c r="AJ35" s="712"/>
      <c r="AK35" s="712"/>
      <c r="AL35" s="712"/>
      <c r="AM35" s="712"/>
      <c r="AN35" s="712"/>
      <c r="AO35" s="712"/>
      <c r="AP35" s="712"/>
      <c r="AQ35" s="712"/>
      <c r="AR35" s="712"/>
      <c r="AS35" s="712"/>
      <c r="AT35" s="712"/>
      <c r="AU35" s="713"/>
      <c r="AV35" s="662"/>
      <c r="AW35" s="662"/>
      <c r="AX35" s="662"/>
      <c r="AY35" s="662"/>
      <c r="AZ35" s="662"/>
      <c r="BA35" s="662"/>
      <c r="BB35" s="662"/>
      <c r="BC35" s="662"/>
      <c r="BD35" s="662"/>
      <c r="BE35" s="662"/>
      <c r="BF35" s="662"/>
      <c r="BG35" s="662"/>
      <c r="BH35" s="662"/>
      <c r="BI35" s="662"/>
      <c r="BJ35" s="662"/>
      <c r="BK35" s="662"/>
      <c r="BL35" s="662"/>
      <c r="BM35" s="662"/>
      <c r="BN35" s="662"/>
      <c r="BO35" s="608"/>
      <c r="BP35" s="608"/>
      <c r="BQ35" s="714"/>
      <c r="BR35" s="715"/>
      <c r="BS35" s="715"/>
      <c r="BT35" s="715"/>
      <c r="BU35" s="598"/>
      <c r="BV35" s="715"/>
      <c r="BW35" s="682"/>
      <c r="BX35" s="708">
        <f>IF(BX33=TRUE,1,0)</f>
        <v>0</v>
      </c>
      <c r="BY35" s="708"/>
      <c r="BZ35" s="706"/>
      <c r="CA35" s="699"/>
    </row>
    <row r="36" spans="1:79" s="720" customFormat="1" ht="3" customHeight="1">
      <c r="A36" s="663"/>
      <c r="B36" s="663"/>
      <c r="C36" s="663"/>
      <c r="D36" s="682"/>
      <c r="E36" s="682"/>
      <c r="F36" s="716"/>
      <c r="G36" s="717"/>
      <c r="H36" s="717"/>
      <c r="I36" s="717"/>
      <c r="J36" s="717"/>
      <c r="K36" s="717"/>
      <c r="L36" s="717"/>
      <c r="M36" s="717"/>
      <c r="N36" s="717"/>
      <c r="O36" s="717"/>
      <c r="P36" s="717"/>
      <c r="Q36" s="717"/>
      <c r="R36" s="717"/>
      <c r="S36" s="717"/>
      <c r="T36" s="717"/>
      <c r="U36" s="717"/>
      <c r="V36" s="717"/>
      <c r="W36" s="717"/>
      <c r="X36" s="717"/>
      <c r="Y36" s="717"/>
      <c r="Z36" s="717"/>
      <c r="AA36" s="717"/>
      <c r="AB36" s="717"/>
      <c r="AC36" s="717"/>
      <c r="AD36" s="717"/>
      <c r="AE36" s="717"/>
      <c r="AF36" s="717"/>
      <c r="AG36" s="717"/>
      <c r="AH36" s="717"/>
      <c r="AI36" s="717"/>
      <c r="AJ36" s="717"/>
      <c r="AK36" s="717"/>
      <c r="AL36" s="717"/>
      <c r="AM36" s="717"/>
      <c r="AN36" s="717"/>
      <c r="AO36" s="717"/>
      <c r="AP36" s="717"/>
      <c r="AQ36" s="717"/>
      <c r="AR36" s="717"/>
      <c r="AS36" s="717"/>
      <c r="AT36" s="717"/>
      <c r="AU36" s="717"/>
      <c r="AV36" s="682"/>
      <c r="AW36" s="682"/>
      <c r="AX36" s="682"/>
      <c r="AY36" s="682"/>
      <c r="AZ36" s="682"/>
      <c r="BA36" s="682"/>
      <c r="BB36" s="682"/>
      <c r="BC36" s="682"/>
      <c r="BD36" s="682"/>
      <c r="BE36" s="682"/>
      <c r="BF36" s="682"/>
      <c r="BG36" s="682"/>
      <c r="BH36" s="682"/>
      <c r="BI36" s="682"/>
      <c r="BJ36" s="682"/>
      <c r="BK36" s="682"/>
      <c r="BL36" s="682"/>
      <c r="BM36" s="682"/>
      <c r="BN36" s="682"/>
      <c r="BO36" s="663"/>
      <c r="BP36" s="663"/>
      <c r="BQ36" s="718"/>
      <c r="BR36" s="715"/>
      <c r="BS36" s="715"/>
      <c r="BT36" s="715"/>
      <c r="BU36" s="715"/>
      <c r="BV36" s="715"/>
      <c r="BW36" s="682"/>
      <c r="BX36" s="705"/>
      <c r="BY36" s="705"/>
      <c r="BZ36" s="705"/>
      <c r="CA36" s="719"/>
    </row>
    <row r="37" spans="1:79" ht="8.1" customHeight="1">
      <c r="A37" s="608"/>
      <c r="B37" s="683"/>
      <c r="C37" s="663"/>
      <c r="D37" s="662"/>
      <c r="E37" s="721"/>
      <c r="F37" s="662"/>
      <c r="G37" s="684"/>
      <c r="H37" s="608"/>
      <c r="I37" s="662"/>
      <c r="J37" s="662"/>
      <c r="K37" s="662"/>
      <c r="L37" s="1682" t="str">
        <f>UPPER(MID('Other Deails'!$H$30,IF((LEN('Other Deails'!$H$30)-13)&lt;=0,$AE$1,(LEN('Other Deails'!$H$30)-13)),1))</f>
        <v/>
      </c>
      <c r="M37" s="1683"/>
      <c r="N37" s="1682" t="str">
        <f>UPPER(MID('Other Deails'!$H$30,IF((LEN('Other Deails'!$H$30)-12)&lt;=0,$AE$1,(LEN('Other Deails'!$H$30)-12)),1))</f>
        <v/>
      </c>
      <c r="O37" s="1683"/>
      <c r="P37" s="1682" t="str">
        <f>UPPER(MID('Other Deails'!$H$30,IF((LEN('Other Deails'!$H$30)-11)&lt;=0,$AE$1,(LEN('Other Deails'!$H$30)-11)),1))</f>
        <v/>
      </c>
      <c r="Q37" s="1683"/>
      <c r="R37" s="1633" t="str">
        <f>UPPER(MID('Other Deails'!$H$30,IF((LEN('Other Deails'!$H$30)-10)&lt;=0,$AE$1,(LEN('Other Deails'!$H$30)-10)),1))</f>
        <v>1</v>
      </c>
      <c r="S37" s="1634"/>
      <c r="T37" s="1633" t="str">
        <f>UPPER(MID('Other Deails'!$H$30,IF((LEN('Other Deails'!$H$30)-9)&lt;=0,$AE$1,(LEN('Other Deails'!$H$30)-9)),1))</f>
        <v>0</v>
      </c>
      <c r="U37" s="1634"/>
      <c r="V37" s="1633" t="str">
        <f>UPPER(MID('Other Deails'!$H$30,IF((LEN('Other Deails'!$H$30)-8)&lt;=0,$AE$1,(LEN('Other Deails'!$H$30)-8)),1))</f>
        <v>9</v>
      </c>
      <c r="W37" s="1634"/>
      <c r="X37" s="1633" t="str">
        <f>UPPER(MID('Other Deails'!$H$30,IF((LEN('Other Deails'!$H$30)-7)&lt;=0,$AE$1,(LEN('Other Deails'!$H$30)-7)),1))</f>
        <v>3</v>
      </c>
      <c r="Y37" s="1634"/>
      <c r="Z37" s="1547" t="str">
        <f>UPPER(MID('Other Deails'!$H$30,IF((LEN('Other Deails'!$H$30)-6)&lt;=0,$AE$1,(LEN('Other Deails'!$H$30)-6)),1))</f>
        <v>6</v>
      </c>
      <c r="AA37" s="1661"/>
      <c r="AB37" s="1547" t="str">
        <f>UPPER(MID('Other Deails'!$H$30,IF((LEN('Other Deails'!$H$30)-5)&lt;=0,$AE$1,(LEN('Other Deails'!$H$30)-5)),1))</f>
        <v>1</v>
      </c>
      <c r="AC37" s="1661"/>
      <c r="AD37" s="1547" t="str">
        <f>UPPER(MID('Other Deails'!$H$30,IF((LEN('Other Deails'!$H$30)-4)&lt;=0,$AE$1,(LEN('Other Deails'!$H$30)-4)),1))</f>
        <v>6</v>
      </c>
      <c r="AE37" s="1661"/>
      <c r="AF37" s="1547" t="str">
        <f>UPPER(MID('Other Deails'!$H$30,IF((LEN('Other Deails'!$H$30)-3)&lt;=0,$AE$1,(LEN('Other Deails'!$H$30)-3)),1))</f>
        <v>7</v>
      </c>
      <c r="AG37" s="1661"/>
      <c r="AH37" s="1547" t="str">
        <f>UPPER(MID('Other Deails'!$H$30,IF((LEN('Other Deails'!$H$30)-2)&lt;=0,$AE$1,(LEN('Other Deails'!$H$30)-2)),1))</f>
        <v>6</v>
      </c>
      <c r="AI37" s="1661"/>
      <c r="AJ37" s="1547" t="str">
        <f>UPPER(MID('Other Deails'!$H$30,IF((LEN('Other Deails'!$H$30)-1)&lt;=0,$AE$1,(LEN('Other Deails'!$H$30)-1)),1))</f>
        <v>5</v>
      </c>
      <c r="AK37" s="1661"/>
      <c r="AL37" s="1557" t="str">
        <f>UPPER(MID('Other Deails'!$H$30,IF((LEN('Other Deails'!$H$30))&lt;=0,$AE$1,(LEN('Other Deails'!$H$30))),1))</f>
        <v>5</v>
      </c>
      <c r="AM37" s="1558"/>
      <c r="AN37" s="608"/>
      <c r="AO37" s="684"/>
      <c r="AP37" s="608"/>
      <c r="AQ37" s="608"/>
      <c r="AR37" s="662"/>
      <c r="AS37" s="608"/>
      <c r="AT37" s="662"/>
      <c r="AU37" s="1633" t="str">
        <f>UPPER(MID(BV29,IF((LEN(BV29)-8)&lt;=0,$AE$1,(LEN(BV29)-8)),1))</f>
        <v>3</v>
      </c>
      <c r="AV37" s="1634"/>
      <c r="AW37" s="1633" t="str">
        <f>UPPER(MID(BV29,IF((LEN(BV29)-7)&lt;=0,$AE$1,(LEN(BV29)-7)),1))</f>
        <v>9</v>
      </c>
      <c r="AX37" s="1634"/>
      <c r="AY37" s="1663" t="str">
        <f>UPPER(MID(BV29,IF((LEN(BV29)-6)&lt;=0,$AE$1,(LEN(BV29)-6)),1))</f>
        <v>4</v>
      </c>
      <c r="AZ37" s="1634"/>
      <c r="BA37" s="1633" t="str">
        <f>UPPER(MID(BV29,IF((LEN(BV29)-5)&lt;=0,$AE$1,(LEN(BV29)-5)),1))</f>
        <v>0</v>
      </c>
      <c r="BB37" s="1634"/>
      <c r="BC37" s="1633" t="str">
        <f>UPPER(MID(BV29,IF((LEN(BV29)-4)&lt;=0,$AE$1,(LEN(BV29)-4)),1))</f>
        <v>0</v>
      </c>
      <c r="BD37" s="1634"/>
      <c r="BE37" s="1633" t="str">
        <f>UPPER(MID(BV29,IF((LEN(BV29)-3)&lt;=0,$AE$1,(LEN(BV29)-3)),1))</f>
        <v>2</v>
      </c>
      <c r="BF37" s="1634"/>
      <c r="BG37" s="1633" t="str">
        <f>UPPER(MID(BV29,IF((LEN(BV29)-2)&lt;=0,$AE$1,(LEN(BV29)-2)),1))</f>
        <v>0</v>
      </c>
      <c r="BH37" s="1634"/>
      <c r="BI37" s="1633" t="str">
        <f>UPPER(MID(BV29,IF((LEN(BV29)-1)&lt;=0,$AE$1,(LEN(BV29)-1)),1))</f>
        <v>1</v>
      </c>
      <c r="BJ37" s="1634"/>
      <c r="BK37" s="1633" t="str">
        <f>UPPER(MID(BV29,IF((LEN(BV29))&lt;=0,$AE$1,(LEN(BV29))),1))</f>
        <v>6</v>
      </c>
      <c r="BL37" s="1634"/>
      <c r="BM37" s="662"/>
      <c r="BN37" s="608"/>
      <c r="BO37" s="683"/>
      <c r="BP37" s="608"/>
      <c r="BQ37" s="701"/>
      <c r="BR37" s="701"/>
      <c r="BS37" s="701"/>
      <c r="BT37" s="701"/>
      <c r="BU37" s="701"/>
      <c r="BV37" s="701"/>
      <c r="BW37" s="682"/>
      <c r="BX37" s="705"/>
      <c r="BY37" s="705"/>
      <c r="BZ37" s="706"/>
      <c r="CA37" s="699"/>
    </row>
    <row r="38" spans="1:79" ht="7.5" customHeight="1" thickBot="1">
      <c r="A38" s="608"/>
      <c r="B38" s="608"/>
      <c r="C38" s="663"/>
      <c r="D38" s="662"/>
      <c r="E38" s="608"/>
      <c r="F38" s="662"/>
      <c r="G38" s="662"/>
      <c r="H38" s="608"/>
      <c r="I38" s="662"/>
      <c r="J38" s="662"/>
      <c r="K38" s="662"/>
      <c r="L38" s="1684"/>
      <c r="M38" s="1685"/>
      <c r="N38" s="1684"/>
      <c r="O38" s="1685"/>
      <c r="P38" s="1684"/>
      <c r="Q38" s="1685"/>
      <c r="R38" s="1635"/>
      <c r="S38" s="1636"/>
      <c r="T38" s="1635"/>
      <c r="U38" s="1636"/>
      <c r="V38" s="1635"/>
      <c r="W38" s="1636"/>
      <c r="X38" s="1635"/>
      <c r="Y38" s="1636"/>
      <c r="Z38" s="1662"/>
      <c r="AA38" s="1662"/>
      <c r="AB38" s="1662"/>
      <c r="AC38" s="1662"/>
      <c r="AD38" s="1662"/>
      <c r="AE38" s="1662"/>
      <c r="AF38" s="1662"/>
      <c r="AG38" s="1662"/>
      <c r="AH38" s="1662"/>
      <c r="AI38" s="1662"/>
      <c r="AJ38" s="1662"/>
      <c r="AK38" s="1662"/>
      <c r="AL38" s="1559"/>
      <c r="AM38" s="1560"/>
      <c r="AN38" s="608"/>
      <c r="AO38" s="662"/>
      <c r="AP38" s="608"/>
      <c r="AQ38" s="672"/>
      <c r="AR38" s="672"/>
      <c r="AS38" s="608"/>
      <c r="AT38" s="672"/>
      <c r="AU38" s="1635"/>
      <c r="AV38" s="1636"/>
      <c r="AW38" s="1635"/>
      <c r="AX38" s="1636"/>
      <c r="AY38" s="1664"/>
      <c r="AZ38" s="1636"/>
      <c r="BA38" s="1635"/>
      <c r="BB38" s="1636"/>
      <c r="BC38" s="1635"/>
      <c r="BD38" s="1636"/>
      <c r="BE38" s="1635"/>
      <c r="BF38" s="1636"/>
      <c r="BG38" s="1635"/>
      <c r="BH38" s="1636"/>
      <c r="BI38" s="1635"/>
      <c r="BJ38" s="1636"/>
      <c r="BK38" s="1635"/>
      <c r="BL38" s="1636"/>
      <c r="BM38" s="1680"/>
      <c r="BN38" s="1679"/>
      <c r="BO38" s="608"/>
      <c r="BP38" s="608"/>
      <c r="BQ38" s="701"/>
      <c r="BR38" s="701"/>
      <c r="BS38" s="701"/>
      <c r="BT38" s="701"/>
      <c r="BU38" s="701"/>
      <c r="BV38" s="701"/>
      <c r="BW38" s="682"/>
      <c r="BX38" s="705"/>
      <c r="BY38" s="705"/>
      <c r="BZ38" s="706"/>
      <c r="CA38" s="699"/>
    </row>
    <row r="39" spans="1:79" ht="8.1" customHeight="1" thickTop="1">
      <c r="A39" s="608"/>
      <c r="B39" s="683"/>
      <c r="C39" s="663"/>
      <c r="D39" s="662"/>
      <c r="E39" s="662"/>
      <c r="F39" s="662"/>
      <c r="G39" s="685"/>
      <c r="H39" s="662"/>
      <c r="I39" s="685"/>
      <c r="J39" s="662"/>
      <c r="K39" s="662"/>
      <c r="L39" s="662"/>
      <c r="M39" s="662"/>
      <c r="N39" s="662"/>
      <c r="O39" s="662"/>
      <c r="P39" s="662"/>
      <c r="Q39" s="722"/>
      <c r="R39" s="722"/>
      <c r="S39" s="722"/>
      <c r="T39" s="722"/>
      <c r="U39" s="722"/>
      <c r="V39" s="722"/>
      <c r="W39" s="722"/>
      <c r="X39" s="722"/>
      <c r="Y39" s="722"/>
      <c r="Z39" s="722"/>
      <c r="AA39" s="723"/>
      <c r="AB39" s="722"/>
      <c r="AC39" s="722"/>
      <c r="AD39" s="722"/>
      <c r="AE39" s="722"/>
      <c r="AF39" s="722"/>
      <c r="AG39" s="662"/>
      <c r="AH39" s="662"/>
      <c r="AI39" s="662"/>
      <c r="AJ39" s="685"/>
      <c r="AK39" s="662"/>
      <c r="AL39" s="662"/>
      <c r="AM39" s="662"/>
      <c r="AN39" s="662"/>
      <c r="AO39" s="662"/>
      <c r="AP39" s="662"/>
      <c r="AQ39" s="662"/>
      <c r="AR39" s="662"/>
      <c r="AS39" s="662"/>
      <c r="AT39" s="662"/>
      <c r="AU39" s="662"/>
      <c r="AV39" s="662"/>
      <c r="AW39" s="662"/>
      <c r="AX39" s="662"/>
      <c r="AY39" s="688"/>
      <c r="AZ39" s="662"/>
      <c r="BA39" s="662"/>
      <c r="BB39" s="662"/>
      <c r="BC39" s="662"/>
      <c r="BD39" s="662"/>
      <c r="BE39" s="662"/>
      <c r="BF39" s="662"/>
      <c r="BG39" s="662"/>
      <c r="BH39" s="662"/>
      <c r="BI39" s="688"/>
      <c r="BJ39" s="688"/>
      <c r="BK39" s="688"/>
      <c r="BL39" s="688"/>
      <c r="BM39" s="1681"/>
      <c r="BN39" s="1679"/>
      <c r="BO39" s="683"/>
      <c r="BP39" s="608"/>
      <c r="BQ39" s="608"/>
      <c r="BR39" s="608"/>
      <c r="BS39" s="608"/>
      <c r="BT39" s="608"/>
      <c r="BU39" s="608"/>
      <c r="BV39" s="608"/>
      <c r="BW39" s="682"/>
      <c r="BX39" s="705"/>
      <c r="BY39" s="705"/>
      <c r="BZ39" s="706"/>
      <c r="CA39" s="699"/>
    </row>
    <row r="40" spans="1:79" ht="9.9499999999999993" customHeight="1">
      <c r="A40" s="608"/>
      <c r="B40" s="608"/>
      <c r="C40" s="663"/>
      <c r="D40" s="662"/>
      <c r="E40" s="724"/>
      <c r="F40" s="662"/>
      <c r="G40" s="684"/>
      <c r="H40" s="608"/>
      <c r="I40" s="662"/>
      <c r="J40" s="662"/>
      <c r="K40" s="662"/>
      <c r="L40" s="662"/>
      <c r="M40" s="662"/>
      <c r="N40" s="662"/>
      <c r="O40" s="1673" t="str">
        <f>IF(BX35=0," ",BR1)</f>
        <v xml:space="preserve"> </v>
      </c>
      <c r="P40" s="608"/>
      <c r="Q40" s="725"/>
      <c r="R40" s="608"/>
      <c r="S40" s="662"/>
      <c r="T40" s="608"/>
      <c r="U40" s="1611" t="str">
        <f>IF(BX35=0,BR1,"")</f>
        <v>•</v>
      </c>
      <c r="V40" s="1611"/>
      <c r="W40" s="725"/>
      <c r="X40" s="608"/>
      <c r="Y40" s="608"/>
      <c r="Z40" s="662"/>
      <c r="AA40" s="682"/>
      <c r="AB40" s="725"/>
      <c r="AC40" s="608"/>
      <c r="AD40" s="684"/>
      <c r="AE40" s="608"/>
      <c r="AF40" s="608"/>
      <c r="AG40" s="608"/>
      <c r="AH40" s="608"/>
      <c r="AI40" s="662"/>
      <c r="AJ40" s="721"/>
      <c r="AK40" s="662"/>
      <c r="AL40" s="608"/>
      <c r="AM40" s="662"/>
      <c r="AN40" s="1667" t="str">
        <f>IF(BX42=0," ",BR1)</f>
        <v xml:space="preserve"> </v>
      </c>
      <c r="AO40" s="1668"/>
      <c r="AP40" s="608"/>
      <c r="AQ40" s="721"/>
      <c r="AR40" s="662"/>
      <c r="AS40" s="608"/>
      <c r="AT40" s="685"/>
      <c r="AU40" s="1665" t="str">
        <f>IF(BX42=0,BR1,"")</f>
        <v>•</v>
      </c>
      <c r="AV40" s="608"/>
      <c r="AW40" s="726"/>
      <c r="AX40" s="662"/>
      <c r="AY40" s="608"/>
      <c r="AZ40" s="662"/>
      <c r="BA40" s="608"/>
      <c r="BB40" s="608"/>
      <c r="BC40" s="608"/>
      <c r="BD40" s="662"/>
      <c r="BE40" s="662"/>
      <c r="BF40" s="662"/>
      <c r="BG40" s="662"/>
      <c r="BH40" s="685"/>
      <c r="BI40" s="662"/>
      <c r="BJ40" s="662"/>
      <c r="BK40" s="662"/>
      <c r="BL40" s="662"/>
      <c r="BM40" s="662"/>
      <c r="BN40" s="608"/>
      <c r="BO40" s="608"/>
      <c r="BP40" s="608"/>
      <c r="BQ40" s="608"/>
      <c r="BR40" s="608"/>
      <c r="BS40" s="608"/>
      <c r="BT40" s="608"/>
      <c r="BU40" s="608"/>
      <c r="BV40" s="608"/>
      <c r="BW40" s="682"/>
      <c r="BX40" s="1576" t="b">
        <f>BR41=BY40</f>
        <v>0</v>
      </c>
      <c r="BY40" s="1575" t="s">
        <v>532</v>
      </c>
      <c r="BZ40" s="706"/>
      <c r="CA40" s="699"/>
    </row>
    <row r="41" spans="1:79" ht="8.1" customHeight="1">
      <c r="A41" s="608"/>
      <c r="B41" s="683"/>
      <c r="C41" s="663"/>
      <c r="D41" s="662"/>
      <c r="E41" s="608"/>
      <c r="F41" s="662"/>
      <c r="G41" s="662"/>
      <c r="H41" s="608"/>
      <c r="I41" s="662"/>
      <c r="J41" s="662"/>
      <c r="K41" s="662"/>
      <c r="L41" s="662"/>
      <c r="M41" s="662"/>
      <c r="N41" s="662"/>
      <c r="O41" s="1673"/>
      <c r="P41" s="608"/>
      <c r="Q41" s="662"/>
      <c r="R41" s="662"/>
      <c r="S41" s="662"/>
      <c r="T41" s="608"/>
      <c r="U41" s="1611"/>
      <c r="V41" s="1611"/>
      <c r="W41" s="662"/>
      <c r="X41" s="662"/>
      <c r="Y41" s="662"/>
      <c r="Z41" s="662"/>
      <c r="AA41" s="682"/>
      <c r="AB41" s="608"/>
      <c r="AC41" s="662"/>
      <c r="AD41" s="662"/>
      <c r="AE41" s="662"/>
      <c r="AF41" s="672"/>
      <c r="AG41" s="608"/>
      <c r="AH41" s="672"/>
      <c r="AI41" s="608"/>
      <c r="AJ41" s="608"/>
      <c r="AK41" s="672"/>
      <c r="AL41" s="608"/>
      <c r="AM41" s="672"/>
      <c r="AN41" s="1668"/>
      <c r="AO41" s="1668"/>
      <c r="AP41" s="608"/>
      <c r="AQ41" s="662"/>
      <c r="AR41" s="608"/>
      <c r="AS41" s="662"/>
      <c r="AT41" s="662"/>
      <c r="AU41" s="1666"/>
      <c r="AV41" s="662"/>
      <c r="AW41" s="608"/>
      <c r="AX41" s="608"/>
      <c r="AY41" s="662"/>
      <c r="AZ41" s="662"/>
      <c r="BA41" s="672"/>
      <c r="BB41" s="662"/>
      <c r="BC41" s="608"/>
      <c r="BD41" s="608"/>
      <c r="BE41" s="608"/>
      <c r="BF41" s="608"/>
      <c r="BG41" s="608"/>
      <c r="BH41" s="608"/>
      <c r="BI41" s="608"/>
      <c r="BJ41" s="608"/>
      <c r="BK41" s="662"/>
      <c r="BL41" s="662"/>
      <c r="BM41" s="662"/>
      <c r="BN41" s="608"/>
      <c r="BO41" s="683"/>
      <c r="BP41" s="608"/>
      <c r="BQ41" s="608"/>
      <c r="BR41" s="1590" t="s">
        <v>533</v>
      </c>
      <c r="BS41" s="608"/>
      <c r="BT41" s="608"/>
      <c r="BU41" s="596"/>
      <c r="BV41" s="608"/>
      <c r="BW41" s="682"/>
      <c r="BX41" s="1576"/>
      <c r="BY41" s="1575"/>
      <c r="BZ41" s="706"/>
      <c r="CA41" s="699"/>
    </row>
    <row r="42" spans="1:79" ht="10.5" customHeight="1">
      <c r="A42" s="608"/>
      <c r="B42" s="608"/>
      <c r="C42" s="608"/>
      <c r="D42" s="662"/>
      <c r="E42" s="662"/>
      <c r="F42" s="662"/>
      <c r="G42" s="662"/>
      <c r="H42" s="662"/>
      <c r="I42" s="662"/>
      <c r="J42" s="662"/>
      <c r="K42" s="662"/>
      <c r="L42" s="662"/>
      <c r="M42" s="662"/>
      <c r="N42" s="662"/>
      <c r="O42" s="662"/>
      <c r="P42" s="662"/>
      <c r="Q42" s="662"/>
      <c r="R42" s="662"/>
      <c r="S42" s="662"/>
      <c r="T42" s="662"/>
      <c r="U42" s="662"/>
      <c r="V42" s="662"/>
      <c r="W42" s="662"/>
      <c r="X42" s="662"/>
      <c r="Y42" s="662"/>
      <c r="Z42" s="662"/>
      <c r="AA42" s="682"/>
      <c r="AB42" s="662"/>
      <c r="AC42" s="662"/>
      <c r="AD42" s="662"/>
      <c r="AE42" s="662"/>
      <c r="AF42" s="662"/>
      <c r="AG42" s="662"/>
      <c r="AH42" s="662"/>
      <c r="AI42" s="662"/>
      <c r="AJ42" s="662"/>
      <c r="AK42" s="662"/>
      <c r="AL42" s="662"/>
      <c r="AM42" s="662"/>
      <c r="AN42" s="662"/>
      <c r="AO42" s="662"/>
      <c r="AP42" s="662"/>
      <c r="AQ42" s="662"/>
      <c r="AR42" s="662"/>
      <c r="AS42" s="662"/>
      <c r="AT42" s="662"/>
      <c r="AU42" s="662"/>
      <c r="AV42" s="662"/>
      <c r="AW42" s="662"/>
      <c r="AX42" s="662"/>
      <c r="AY42" s="662"/>
      <c r="AZ42" s="662"/>
      <c r="BA42" s="662"/>
      <c r="BB42" s="662"/>
      <c r="BC42" s="662"/>
      <c r="BD42" s="662"/>
      <c r="BE42" s="662"/>
      <c r="BF42" s="662"/>
      <c r="BG42" s="662"/>
      <c r="BH42" s="685"/>
      <c r="BI42" s="662"/>
      <c r="BJ42" s="662"/>
      <c r="BK42" s="662"/>
      <c r="BL42" s="662"/>
      <c r="BM42" s="662"/>
      <c r="BN42" s="608"/>
      <c r="BO42" s="608"/>
      <c r="BP42" s="608"/>
      <c r="BQ42" s="608"/>
      <c r="BR42" s="1591"/>
      <c r="BS42" s="608"/>
      <c r="BT42" s="608"/>
      <c r="BU42" s="608"/>
      <c r="BV42" s="608"/>
      <c r="BW42" s="608"/>
      <c r="BX42" s="708">
        <f>IF(BX40=TRUE,1,0)</f>
        <v>0</v>
      </c>
      <c r="BY42" s="708"/>
      <c r="BZ42" s="706"/>
      <c r="CA42" s="699"/>
    </row>
    <row r="43" spans="1:79" ht="8.1" customHeight="1">
      <c r="A43" s="608"/>
      <c r="B43" s="683"/>
      <c r="C43" s="608"/>
      <c r="D43" s="662"/>
      <c r="E43" s="662"/>
      <c r="F43" s="662"/>
      <c r="G43" s="662"/>
      <c r="H43" s="662"/>
      <c r="I43" s="662"/>
      <c r="J43" s="662"/>
      <c r="K43" s="662"/>
      <c r="L43" s="662"/>
      <c r="M43" s="662"/>
      <c r="N43" s="662"/>
      <c r="O43" s="662"/>
      <c r="P43" s="662"/>
      <c r="Q43" s="662"/>
      <c r="R43" s="662"/>
      <c r="S43" s="662"/>
      <c r="T43" s="662"/>
      <c r="U43" s="662"/>
      <c r="V43" s="662"/>
      <c r="W43" s="662"/>
      <c r="X43" s="662"/>
      <c r="Y43" s="662"/>
      <c r="Z43" s="662"/>
      <c r="AA43" s="682"/>
      <c r="AB43" s="662"/>
      <c r="AC43" s="662"/>
      <c r="AD43" s="662"/>
      <c r="AE43" s="662"/>
      <c r="AF43" s="662"/>
      <c r="AG43" s="662"/>
      <c r="AH43" s="662"/>
      <c r="AI43" s="662"/>
      <c r="AJ43" s="662"/>
      <c r="AK43" s="662"/>
      <c r="AL43" s="662"/>
      <c r="AM43" s="662"/>
      <c r="AN43" s="662"/>
      <c r="AO43" s="662"/>
      <c r="AP43" s="662"/>
      <c r="AQ43" s="662"/>
      <c r="AR43" s="662"/>
      <c r="AS43" s="662"/>
      <c r="AT43" s="662"/>
      <c r="AU43" s="662"/>
      <c r="AV43" s="662"/>
      <c r="AW43" s="662"/>
      <c r="AX43" s="608"/>
      <c r="AY43" s="1655" t="str">
        <f>UPPER(MID(BR45,IF((LEN(BR45)-14)&lt;=0,$AE$1,(LEN(BR45)-14)),1))</f>
        <v/>
      </c>
      <c r="AZ43" s="1655" t="str">
        <f>UPPER(MID(BR45,IF((LEN(BR45)-13)&lt;=0,$AE$1,(LEN(BR45)-13)),1))</f>
        <v/>
      </c>
      <c r="BA43" s="1655" t="str">
        <f>UPPER(MID(BR45,IF((LEN(BR45)-12)&lt;=0,$AE$1,(LEN(BR45)-12)),1))</f>
        <v/>
      </c>
      <c r="BB43" s="1655" t="str">
        <f>UPPER(MID(BR45,IF((LEN(BR45)-11)&lt;=0,$AE$1,(LEN(BR45)-11)),1))</f>
        <v/>
      </c>
      <c r="BC43" s="1655" t="str">
        <f>UPPER(MID(BR45,IF((LEN(BR45)-10)&lt;=0,$AE$1,(LEN(BR45)-10)),1))</f>
        <v/>
      </c>
      <c r="BD43" s="1655" t="str">
        <f>UPPER(MID(BR45,IF((LEN(BR45)-9)&lt;=0,$AE$1,(LEN(BR45)-9)),1))</f>
        <v/>
      </c>
      <c r="BE43" s="1655" t="str">
        <f>UPPER(MID(BR45,IF((LEN(BR45)-8)&lt;=0,$AE$1,(LEN(BR45)-8)),1))</f>
        <v/>
      </c>
      <c r="BF43" s="1655" t="str">
        <f>UPPER(MID(BR45,IF((LEN(BR45)-7)&lt;=0,$AE$1,(LEN(BR45)-7)),1))</f>
        <v/>
      </c>
      <c r="BG43" s="1655" t="str">
        <f>UPPER(MID(BR45,IF((LEN(BR45)-6)&lt;=0,$AE$1,(LEN(BR45)-6)),1))</f>
        <v/>
      </c>
      <c r="BH43" s="1655" t="str">
        <f>UPPER(MID(BR45,IF((LEN(BR45)-5)&lt;=0,$AE$1,(LEN(BR45)-5)),1))</f>
        <v/>
      </c>
      <c r="BI43" s="1658" t="str">
        <f>UPPER(MID(BR45,IF((LEN(BR45)-4)&lt;=0,$AE$1,(LEN(BR45)-4)),1))</f>
        <v/>
      </c>
      <c r="BJ43" s="1658" t="str">
        <f>UPPER(MID(BR45,IF((LEN(BR45)-3)&lt;=0,$AE$1,(LEN(BR45)-3)),1))</f>
        <v/>
      </c>
      <c r="BK43" s="1658" t="str">
        <f>UPPER(MID(BR45,IF((LEN(BR45)-2)&lt;=0,$AE$1,(LEN(BR45)-2)),1))</f>
        <v/>
      </c>
      <c r="BL43" s="1658" t="str">
        <f>UPPER(MID(BR45,IF((LEN(BR45)-1)&lt;=0,$AE$1,(LEN(BR45)-1)),1))</f>
        <v/>
      </c>
      <c r="BM43" s="1658" t="str">
        <f>UPPER(MID(BR45,IF((LEN(BR45))&lt;=0,$AE$1,(LEN(BR45))),1))</f>
        <v>0</v>
      </c>
      <c r="BN43" s="608"/>
      <c r="BO43" s="683"/>
      <c r="BP43" s="608"/>
      <c r="BQ43" s="608"/>
      <c r="BR43" s="608"/>
      <c r="BS43" s="608"/>
      <c r="BT43" s="608"/>
      <c r="BU43" s="608"/>
      <c r="BV43" s="608"/>
      <c r="BW43" s="608"/>
      <c r="BX43" s="705"/>
      <c r="BY43" s="705"/>
      <c r="BZ43" s="706"/>
    </row>
    <row r="44" spans="1:79" ht="9.9499999999999993" customHeight="1">
      <c r="A44" s="608"/>
      <c r="B44" s="608"/>
      <c r="C44" s="608"/>
      <c r="D44" s="662"/>
      <c r="E44" s="724"/>
      <c r="F44" s="662"/>
      <c r="G44" s="727"/>
      <c r="H44" s="662"/>
      <c r="I44" s="662"/>
      <c r="J44" s="662"/>
      <c r="K44" s="662"/>
      <c r="L44" s="662"/>
      <c r="M44" s="662"/>
      <c r="N44" s="662"/>
      <c r="O44" s="662"/>
      <c r="P44" s="662"/>
      <c r="Q44" s="662"/>
      <c r="R44" s="662"/>
      <c r="S44" s="662"/>
      <c r="T44" s="662"/>
      <c r="U44" s="662"/>
      <c r="V44" s="662"/>
      <c r="W44" s="662"/>
      <c r="X44" s="662"/>
      <c r="Y44" s="662"/>
      <c r="Z44" s="662"/>
      <c r="AA44" s="682"/>
      <c r="AB44" s="662"/>
      <c r="AC44" s="662"/>
      <c r="AD44" s="662"/>
      <c r="AE44" s="662"/>
      <c r="AF44" s="662"/>
      <c r="AG44" s="662"/>
      <c r="AH44" s="662"/>
      <c r="AI44" s="662"/>
      <c r="AJ44" s="662"/>
      <c r="AK44" s="662"/>
      <c r="AL44" s="662"/>
      <c r="AM44" s="662"/>
      <c r="AN44" s="662"/>
      <c r="AO44" s="662"/>
      <c r="AP44" s="662"/>
      <c r="AQ44" s="662"/>
      <c r="AR44" s="662"/>
      <c r="AS44" s="662"/>
      <c r="AT44" s="662"/>
      <c r="AU44" s="662"/>
      <c r="AV44" s="662"/>
      <c r="AW44" s="662"/>
      <c r="AX44" s="662"/>
      <c r="AY44" s="1656"/>
      <c r="AZ44" s="1656"/>
      <c r="BA44" s="1656"/>
      <c r="BB44" s="1656"/>
      <c r="BC44" s="1656"/>
      <c r="BD44" s="1656"/>
      <c r="BE44" s="1656"/>
      <c r="BF44" s="1656"/>
      <c r="BG44" s="1656"/>
      <c r="BH44" s="1656"/>
      <c r="BI44" s="1659"/>
      <c r="BJ44" s="1659"/>
      <c r="BK44" s="1659"/>
      <c r="BL44" s="1659"/>
      <c r="BM44" s="1659"/>
      <c r="BN44" s="608"/>
      <c r="BO44" s="608"/>
      <c r="BP44" s="608"/>
      <c r="BQ44" s="608"/>
      <c r="BR44" s="608"/>
      <c r="BS44" s="608"/>
      <c r="BT44" s="608"/>
      <c r="BU44" s="608"/>
      <c r="BV44" s="608"/>
      <c r="BW44" s="608"/>
      <c r="BX44" s="705"/>
      <c r="BY44" s="705"/>
      <c r="BZ44" s="706"/>
    </row>
    <row r="45" spans="1:79" ht="8.1" customHeight="1">
      <c r="A45" s="608"/>
      <c r="B45" s="683"/>
      <c r="C45" s="608"/>
      <c r="D45" s="662"/>
      <c r="E45" s="608"/>
      <c r="F45" s="662"/>
      <c r="G45" s="608"/>
      <c r="H45" s="662"/>
      <c r="I45" s="662"/>
      <c r="J45" s="662"/>
      <c r="K45" s="662"/>
      <c r="L45" s="662"/>
      <c r="M45" s="662"/>
      <c r="N45" s="662"/>
      <c r="O45" s="662"/>
      <c r="P45" s="662"/>
      <c r="Q45" s="662"/>
      <c r="R45" s="662"/>
      <c r="S45" s="662"/>
      <c r="T45" s="662"/>
      <c r="U45" s="662"/>
      <c r="V45" s="662"/>
      <c r="W45" s="662"/>
      <c r="X45" s="662"/>
      <c r="Y45" s="662"/>
      <c r="Z45" s="662"/>
      <c r="AA45" s="682"/>
      <c r="AB45" s="662"/>
      <c r="AC45" s="662"/>
      <c r="AD45" s="662"/>
      <c r="AE45" s="662"/>
      <c r="AF45" s="662"/>
      <c r="AG45" s="662"/>
      <c r="AH45" s="662"/>
      <c r="AI45" s="662"/>
      <c r="AJ45" s="662"/>
      <c r="AK45" s="662"/>
      <c r="AL45" s="662"/>
      <c r="AM45" s="662"/>
      <c r="AN45" s="662"/>
      <c r="AO45" s="662"/>
      <c r="AP45" s="662"/>
      <c r="AQ45" s="662"/>
      <c r="AR45" s="662"/>
      <c r="AS45" s="662"/>
      <c r="AT45" s="662"/>
      <c r="AU45" s="662"/>
      <c r="AV45" s="662"/>
      <c r="AW45" s="662"/>
      <c r="AX45" s="662"/>
      <c r="AY45" s="1657"/>
      <c r="AZ45" s="1657"/>
      <c r="BA45" s="1657"/>
      <c r="BB45" s="1657"/>
      <c r="BC45" s="1657"/>
      <c r="BD45" s="1657"/>
      <c r="BE45" s="1657"/>
      <c r="BF45" s="1657"/>
      <c r="BG45" s="1657"/>
      <c r="BH45" s="1657"/>
      <c r="BI45" s="1660"/>
      <c r="BJ45" s="1660"/>
      <c r="BK45" s="1660"/>
      <c r="BL45" s="1660"/>
      <c r="BM45" s="1660"/>
      <c r="BN45" s="608"/>
      <c r="BO45" s="683"/>
      <c r="BP45" s="608"/>
      <c r="BQ45" s="1719" t="s">
        <v>534</v>
      </c>
      <c r="BR45" s="1720">
        <v>0</v>
      </c>
      <c r="BS45" s="1721"/>
      <c r="BT45" s="1722"/>
      <c r="BU45" s="608"/>
      <c r="BV45" s="608"/>
      <c r="BW45" s="608"/>
      <c r="BX45" s="705"/>
      <c r="BY45" s="705"/>
      <c r="BZ45" s="706"/>
    </row>
    <row r="46" spans="1:79" ht="9.9499999999999993" customHeight="1">
      <c r="A46" s="608"/>
      <c r="B46" s="608"/>
      <c r="C46" s="608"/>
      <c r="D46" s="662"/>
      <c r="E46" s="662"/>
      <c r="F46" s="662"/>
      <c r="G46" s="662"/>
      <c r="H46" s="685"/>
      <c r="I46" s="662"/>
      <c r="J46" s="662"/>
      <c r="K46" s="662"/>
      <c r="L46" s="662"/>
      <c r="M46" s="662"/>
      <c r="N46" s="662"/>
      <c r="O46" s="662"/>
      <c r="P46" s="662"/>
      <c r="Q46" s="685"/>
      <c r="R46" s="662"/>
      <c r="S46" s="662"/>
      <c r="T46" s="662"/>
      <c r="U46" s="662"/>
      <c r="V46" s="662"/>
      <c r="W46" s="662"/>
      <c r="X46" s="662"/>
      <c r="Y46" s="662"/>
      <c r="Z46" s="685"/>
      <c r="AA46" s="682"/>
      <c r="AB46" s="662"/>
      <c r="AC46" s="662"/>
      <c r="AD46" s="662"/>
      <c r="AE46" s="662"/>
      <c r="AF46" s="662"/>
      <c r="AG46" s="662"/>
      <c r="AH46" s="685"/>
      <c r="AI46" s="662"/>
      <c r="AJ46" s="662"/>
      <c r="AK46" s="662"/>
      <c r="AL46" s="662"/>
      <c r="AM46" s="662"/>
      <c r="AN46" s="662"/>
      <c r="AO46" s="662"/>
      <c r="AP46" s="662"/>
      <c r="AQ46" s="662"/>
      <c r="AR46" s="662"/>
      <c r="AS46" s="662"/>
      <c r="AT46" s="685"/>
      <c r="AU46" s="662"/>
      <c r="AV46" s="662"/>
      <c r="AW46" s="662"/>
      <c r="AX46" s="662"/>
      <c r="AY46" s="662"/>
      <c r="AZ46" s="662"/>
      <c r="BA46" s="662"/>
      <c r="BB46" s="685"/>
      <c r="BC46" s="608"/>
      <c r="BD46" s="608"/>
      <c r="BE46" s="608"/>
      <c r="BF46" s="608"/>
      <c r="BG46" s="608"/>
      <c r="BH46" s="608"/>
      <c r="BI46" s="608"/>
      <c r="BJ46" s="608"/>
      <c r="BK46" s="608"/>
      <c r="BL46" s="608"/>
      <c r="BM46" s="608"/>
      <c r="BN46" s="608"/>
      <c r="BO46" s="608"/>
      <c r="BP46" s="608"/>
      <c r="BQ46" s="1719"/>
      <c r="BR46" s="1723"/>
      <c r="BS46" s="1724"/>
      <c r="BT46" s="1725"/>
      <c r="BU46" s="608"/>
      <c r="BV46" s="662"/>
      <c r="BW46" s="608"/>
      <c r="BX46" s="706"/>
      <c r="BY46" s="706"/>
      <c r="BZ46" s="706"/>
    </row>
    <row r="47" spans="1:79" ht="8.1" customHeight="1">
      <c r="A47" s="608"/>
      <c r="B47" s="683"/>
      <c r="C47" s="608"/>
      <c r="D47" s="662"/>
      <c r="E47" s="662"/>
      <c r="F47" s="662"/>
      <c r="G47" s="662"/>
      <c r="H47" s="662"/>
      <c r="I47" s="662"/>
      <c r="J47" s="662"/>
      <c r="K47" s="662"/>
      <c r="L47" s="662"/>
      <c r="M47" s="662"/>
      <c r="N47" s="662"/>
      <c r="O47" s="662"/>
      <c r="P47" s="662"/>
      <c r="Q47" s="662"/>
      <c r="R47" s="662"/>
      <c r="S47" s="662"/>
      <c r="T47" s="662"/>
      <c r="U47" s="662"/>
      <c r="V47" s="662"/>
      <c r="W47" s="662"/>
      <c r="X47" s="662"/>
      <c r="Y47" s="662"/>
      <c r="Z47" s="662"/>
      <c r="AA47" s="682"/>
      <c r="AB47" s="662"/>
      <c r="AC47" s="662"/>
      <c r="AD47" s="662"/>
      <c r="AE47" s="662"/>
      <c r="AF47" s="662"/>
      <c r="AG47" s="662"/>
      <c r="AH47" s="662"/>
      <c r="AI47" s="662"/>
      <c r="AJ47" s="662"/>
      <c r="AK47" s="662"/>
      <c r="AL47" s="662"/>
      <c r="AM47" s="662"/>
      <c r="AN47" s="662"/>
      <c r="AO47" s="662"/>
      <c r="AP47" s="662"/>
      <c r="AQ47" s="662"/>
      <c r="AR47" s="662"/>
      <c r="AS47" s="662"/>
      <c r="AT47" s="662"/>
      <c r="AU47" s="662"/>
      <c r="AV47" s="662"/>
      <c r="AW47" s="662"/>
      <c r="AX47" s="662"/>
      <c r="AY47" s="662"/>
      <c r="AZ47" s="662"/>
      <c r="BA47" s="662"/>
      <c r="BB47" s="662"/>
      <c r="BC47" s="662"/>
      <c r="BD47" s="662"/>
      <c r="BE47" s="662"/>
      <c r="BF47" s="662"/>
      <c r="BG47" s="662"/>
      <c r="BH47" s="662"/>
      <c r="BI47" s="662"/>
      <c r="BJ47" s="662"/>
      <c r="BK47" s="662"/>
      <c r="BL47" s="662"/>
      <c r="BM47" s="662"/>
      <c r="BN47" s="608"/>
      <c r="BO47" s="683"/>
      <c r="BP47" s="608"/>
      <c r="BQ47" s="608"/>
      <c r="BR47" s="608"/>
      <c r="BS47" s="608"/>
      <c r="BT47" s="608"/>
      <c r="BU47" s="608"/>
      <c r="BV47" s="608"/>
      <c r="BW47" s="608"/>
      <c r="BX47" s="706"/>
      <c r="BY47" s="706"/>
      <c r="BZ47" s="706"/>
    </row>
    <row r="48" spans="1:79" ht="9.9499999999999993" customHeight="1">
      <c r="A48" s="608"/>
      <c r="B48" s="608"/>
      <c r="C48" s="608"/>
      <c r="D48" s="662"/>
      <c r="E48" s="676"/>
      <c r="F48" s="676"/>
      <c r="G48" s="676"/>
      <c r="H48" s="676"/>
      <c r="I48" s="676"/>
      <c r="J48" s="676"/>
      <c r="K48" s="676"/>
      <c r="L48" s="676"/>
      <c r="M48" s="676"/>
      <c r="N48" s="676"/>
      <c r="O48" s="676"/>
      <c r="P48" s="676"/>
      <c r="Q48" s="676"/>
      <c r="R48" s="676"/>
      <c r="S48" s="676"/>
      <c r="T48" s="676"/>
      <c r="U48" s="676"/>
      <c r="V48" s="676"/>
      <c r="W48" s="676"/>
      <c r="X48" s="676"/>
      <c r="Y48" s="676"/>
      <c r="Z48" s="1676" t="s">
        <v>535</v>
      </c>
      <c r="AA48" s="1676"/>
      <c r="AB48" s="1676"/>
      <c r="AC48" s="1676"/>
      <c r="AD48" s="1676"/>
      <c r="AE48" s="1676"/>
      <c r="AF48" s="1676"/>
      <c r="AG48" s="1676"/>
      <c r="AH48" s="1676"/>
      <c r="AI48" s="1676"/>
      <c r="AJ48" s="1676"/>
      <c r="AK48" s="1676"/>
      <c r="AL48" s="1676"/>
      <c r="AM48" s="1676"/>
      <c r="AN48" s="1676"/>
      <c r="AO48" s="1676"/>
      <c r="AP48" s="676"/>
      <c r="AQ48" s="676"/>
      <c r="AR48" s="676"/>
      <c r="AS48" s="676"/>
      <c r="AT48" s="676"/>
      <c r="AU48" s="676"/>
      <c r="AV48" s="676"/>
      <c r="AW48" s="676"/>
      <c r="AX48" s="728"/>
      <c r="AY48" s="676"/>
      <c r="AZ48" s="676"/>
      <c r="BA48" s="676"/>
      <c r="BB48" s="676"/>
      <c r="BC48" s="676"/>
      <c r="BD48" s="676"/>
      <c r="BE48" s="676"/>
      <c r="BF48" s="676"/>
      <c r="BG48" s="676"/>
      <c r="BH48" s="676"/>
      <c r="BI48" s="676"/>
      <c r="BJ48" s="676"/>
      <c r="BK48" s="676"/>
      <c r="BL48" s="676"/>
      <c r="BM48" s="676"/>
      <c r="BN48" s="608"/>
      <c r="BO48" s="608"/>
      <c r="BP48" s="608"/>
      <c r="BQ48" s="608"/>
      <c r="BR48" s="608"/>
      <c r="BS48" s="608"/>
      <c r="BT48" s="608"/>
      <c r="BU48" s="608"/>
      <c r="BV48" s="608"/>
      <c r="BW48" s="608"/>
      <c r="BX48" s="706"/>
      <c r="BY48" s="706" t="s">
        <v>530</v>
      </c>
      <c r="BZ48" s="706"/>
    </row>
    <row r="49" spans="1:78" ht="8.1" customHeight="1">
      <c r="A49" s="608"/>
      <c r="B49" s="683"/>
      <c r="C49" s="608"/>
      <c r="D49" s="662"/>
      <c r="E49" s="676"/>
      <c r="F49" s="676"/>
      <c r="G49" s="676"/>
      <c r="H49" s="674"/>
      <c r="I49" s="676"/>
      <c r="J49" s="676"/>
      <c r="K49" s="676"/>
      <c r="L49" s="676"/>
      <c r="M49" s="676"/>
      <c r="N49" s="676"/>
      <c r="O49" s="676"/>
      <c r="P49" s="676"/>
      <c r="Q49" s="676"/>
      <c r="R49" s="676"/>
      <c r="S49" s="676"/>
      <c r="T49" s="728"/>
      <c r="U49" s="676"/>
      <c r="V49" s="676"/>
      <c r="W49" s="676"/>
      <c r="X49" s="676"/>
      <c r="Y49" s="676"/>
      <c r="Z49" s="1676"/>
      <c r="AA49" s="1676"/>
      <c r="AB49" s="1676"/>
      <c r="AC49" s="1676"/>
      <c r="AD49" s="1676"/>
      <c r="AE49" s="1676"/>
      <c r="AF49" s="1676"/>
      <c r="AG49" s="1676"/>
      <c r="AH49" s="1676"/>
      <c r="AI49" s="1676"/>
      <c r="AJ49" s="1676"/>
      <c r="AK49" s="1676"/>
      <c r="AL49" s="1676"/>
      <c r="AM49" s="1676"/>
      <c r="AN49" s="1676"/>
      <c r="AO49" s="1676"/>
      <c r="AP49" s="676"/>
      <c r="AQ49" s="676"/>
      <c r="AR49" s="676"/>
      <c r="AS49" s="676"/>
      <c r="AT49" s="728"/>
      <c r="AU49" s="676"/>
      <c r="AV49" s="676"/>
      <c r="AW49" s="676"/>
      <c r="AX49" s="676"/>
      <c r="AY49" s="676"/>
      <c r="AZ49" s="676"/>
      <c r="BA49" s="676"/>
      <c r="BB49" s="676"/>
      <c r="BC49" s="676"/>
      <c r="BD49" s="676"/>
      <c r="BE49" s="676"/>
      <c r="BF49" s="676"/>
      <c r="BG49" s="676"/>
      <c r="BH49" s="676"/>
      <c r="BI49" s="676"/>
      <c r="BJ49" s="676"/>
      <c r="BK49" s="676"/>
      <c r="BL49" s="676"/>
      <c r="BM49" s="676"/>
      <c r="BN49" s="608"/>
      <c r="BO49" s="683"/>
      <c r="BP49" s="608"/>
      <c r="BQ49" s="608"/>
      <c r="BR49" s="608"/>
      <c r="BS49" s="608"/>
      <c r="BT49" s="608"/>
      <c r="BU49" s="608"/>
      <c r="BV49" s="608"/>
      <c r="BW49" s="608"/>
      <c r="BX49" s="706"/>
      <c r="BY49" s="706" t="s">
        <v>529</v>
      </c>
      <c r="BZ49" s="706"/>
    </row>
    <row r="50" spans="1:78" ht="9.9499999999999993" customHeight="1">
      <c r="A50" s="608"/>
      <c r="B50" s="608"/>
      <c r="C50" s="608"/>
      <c r="D50" s="662"/>
      <c r="E50" s="662"/>
      <c r="F50" s="662"/>
      <c r="G50" s="1612" t="str">
        <f>UPPER('Other Deails'!$A$6)</f>
        <v>KIRITCHANDRA JAYANTILAL PATEL</v>
      </c>
      <c r="H50" s="1613"/>
      <c r="I50" s="1613"/>
      <c r="J50" s="1613"/>
      <c r="K50" s="1613"/>
      <c r="L50" s="1613"/>
      <c r="M50" s="1613"/>
      <c r="N50" s="1613"/>
      <c r="O50" s="1613"/>
      <c r="P50" s="1613"/>
      <c r="Q50" s="1613"/>
      <c r="R50" s="1613"/>
      <c r="S50" s="1613"/>
      <c r="T50" s="1613"/>
      <c r="U50" s="1613"/>
      <c r="V50" s="1613"/>
      <c r="W50" s="662"/>
      <c r="X50" s="662"/>
      <c r="Y50" s="662"/>
      <c r="Z50" s="662"/>
      <c r="AA50" s="682"/>
      <c r="AB50" s="662"/>
      <c r="AC50" s="662"/>
      <c r="AD50" s="662"/>
      <c r="AE50" s="1637" t="str">
        <f>UPPER('Other Deails'!H7)</f>
        <v>JAYANTILAL RATILAL PATEL</v>
      </c>
      <c r="AF50" s="1638"/>
      <c r="AG50" s="1638"/>
      <c r="AH50" s="1638"/>
      <c r="AI50" s="1638"/>
      <c r="AJ50" s="1638"/>
      <c r="AK50" s="1638"/>
      <c r="AL50" s="1638"/>
      <c r="AM50" s="1638"/>
      <c r="AN50" s="1638"/>
      <c r="AO50" s="1638"/>
      <c r="AP50" s="1638"/>
      <c r="AQ50" s="1638"/>
      <c r="AR50" s="1638"/>
      <c r="AS50" s="1638"/>
      <c r="AT50" s="662"/>
      <c r="AU50" s="662"/>
      <c r="AV50" s="662"/>
      <c r="AW50" s="662"/>
      <c r="AX50" s="662"/>
      <c r="AY50" s="662"/>
      <c r="AZ50" s="662"/>
      <c r="BA50" s="662"/>
      <c r="BB50" s="662"/>
      <c r="BC50" s="662"/>
      <c r="BD50" s="662"/>
      <c r="BE50" s="662"/>
      <c r="BF50" s="662"/>
      <c r="BG50" s="662"/>
      <c r="BH50" s="662"/>
      <c r="BI50" s="662"/>
      <c r="BJ50" s="662"/>
      <c r="BK50" s="662"/>
      <c r="BL50" s="662"/>
      <c r="BM50" s="662"/>
      <c r="BN50" s="608"/>
      <c r="BO50" s="608"/>
      <c r="BP50" s="608"/>
      <c r="BQ50" s="608"/>
      <c r="BR50" s="647"/>
      <c r="BS50" s="608"/>
      <c r="BT50" s="608"/>
      <c r="BU50" s="608"/>
      <c r="BV50" s="608"/>
      <c r="BW50" s="608"/>
      <c r="BX50" s="706"/>
      <c r="BY50" s="706" t="s">
        <v>536</v>
      </c>
      <c r="BZ50" s="706"/>
    </row>
    <row r="51" spans="1:78" ht="9" customHeight="1">
      <c r="A51" s="608"/>
      <c r="B51" s="683"/>
      <c r="C51" s="608"/>
      <c r="D51" s="662"/>
      <c r="E51" s="574" t="s">
        <v>537</v>
      </c>
      <c r="F51" s="672"/>
      <c r="G51" s="1613"/>
      <c r="H51" s="1613"/>
      <c r="I51" s="1613"/>
      <c r="J51" s="1613"/>
      <c r="K51" s="1613"/>
      <c r="L51" s="1613"/>
      <c r="M51" s="1613"/>
      <c r="N51" s="1613"/>
      <c r="O51" s="1613"/>
      <c r="P51" s="1613"/>
      <c r="Q51" s="1613"/>
      <c r="R51" s="1613"/>
      <c r="S51" s="1613"/>
      <c r="T51" s="1613"/>
      <c r="U51" s="1613"/>
      <c r="V51" s="1613"/>
      <c r="W51" s="684" t="s">
        <v>538</v>
      </c>
      <c r="X51" s="672"/>
      <c r="Y51" s="672"/>
      <c r="Z51" s="672"/>
      <c r="AA51" s="678"/>
      <c r="AB51" s="672"/>
      <c r="AC51" s="672"/>
      <c r="AD51" s="672"/>
      <c r="AE51" s="1638"/>
      <c r="AF51" s="1638"/>
      <c r="AG51" s="1638"/>
      <c r="AH51" s="1638"/>
      <c r="AI51" s="1638"/>
      <c r="AJ51" s="1638"/>
      <c r="AK51" s="1638"/>
      <c r="AL51" s="1638"/>
      <c r="AM51" s="1638"/>
      <c r="AN51" s="1638"/>
      <c r="AO51" s="1638"/>
      <c r="AP51" s="1638"/>
      <c r="AQ51" s="1638"/>
      <c r="AR51" s="1638"/>
      <c r="AS51" s="1638"/>
      <c r="AT51" s="727" t="s">
        <v>539</v>
      </c>
      <c r="AU51" s="608"/>
      <c r="AV51" s="608"/>
      <c r="AW51" s="608"/>
      <c r="AX51" s="608"/>
      <c r="AY51" s="608"/>
      <c r="AZ51" s="672"/>
      <c r="BA51" s="672"/>
      <c r="BB51" s="672"/>
      <c r="BC51" s="672"/>
      <c r="BD51" s="685"/>
      <c r="BE51" s="672"/>
      <c r="BF51" s="672"/>
      <c r="BG51" s="672"/>
      <c r="BH51" s="672"/>
      <c r="BI51" s="672"/>
      <c r="BJ51" s="729"/>
      <c r="BK51" s="730"/>
      <c r="BL51" s="729"/>
      <c r="BM51" s="729"/>
      <c r="BN51" s="608"/>
      <c r="BO51" s="683"/>
      <c r="BP51" s="608"/>
      <c r="BQ51" s="608"/>
      <c r="BR51" s="647"/>
      <c r="BS51" s="608"/>
      <c r="BT51" s="608"/>
      <c r="BU51" s="608"/>
      <c r="BV51" s="608"/>
      <c r="BW51" s="608"/>
      <c r="BX51" s="706"/>
      <c r="BY51" s="706" t="s">
        <v>533</v>
      </c>
      <c r="BZ51" s="706"/>
    </row>
    <row r="52" spans="1:78" ht="9.9499999999999993" customHeight="1">
      <c r="A52" s="608"/>
      <c r="B52" s="608"/>
      <c r="C52" s="608"/>
      <c r="D52" s="662"/>
      <c r="E52" s="608"/>
      <c r="F52" s="672"/>
      <c r="G52" s="1613"/>
      <c r="H52" s="1613"/>
      <c r="I52" s="1613"/>
      <c r="J52" s="1613"/>
      <c r="K52" s="1613"/>
      <c r="L52" s="1613"/>
      <c r="M52" s="1613"/>
      <c r="N52" s="1613"/>
      <c r="O52" s="1613"/>
      <c r="P52" s="1613"/>
      <c r="Q52" s="1613"/>
      <c r="R52" s="1613"/>
      <c r="S52" s="1613"/>
      <c r="T52" s="1613"/>
      <c r="U52" s="1613"/>
      <c r="V52" s="1613"/>
      <c r="W52" s="672"/>
      <c r="X52" s="672"/>
      <c r="Y52" s="672"/>
      <c r="Z52" s="672"/>
      <c r="AA52" s="678"/>
      <c r="AB52" s="672"/>
      <c r="AC52" s="672"/>
      <c r="AD52" s="672"/>
      <c r="AE52" s="1638"/>
      <c r="AF52" s="1638"/>
      <c r="AG52" s="1638"/>
      <c r="AH52" s="1638"/>
      <c r="AI52" s="1638"/>
      <c r="AJ52" s="1638"/>
      <c r="AK52" s="1638"/>
      <c r="AL52" s="1638"/>
      <c r="AM52" s="1638"/>
      <c r="AN52" s="1638"/>
      <c r="AO52" s="1638"/>
      <c r="AP52" s="1638"/>
      <c r="AQ52" s="1638"/>
      <c r="AR52" s="1638"/>
      <c r="AS52" s="1638"/>
      <c r="AT52" s="672"/>
      <c r="AU52" s="672"/>
      <c r="AV52" s="672"/>
      <c r="AW52" s="672"/>
      <c r="AX52" s="672"/>
      <c r="AY52" s="672"/>
      <c r="AZ52" s="672"/>
      <c r="BA52" s="672"/>
      <c r="BB52" s="672"/>
      <c r="BC52" s="672"/>
      <c r="BD52" s="672"/>
      <c r="BE52" s="672"/>
      <c r="BF52" s="672"/>
      <c r="BG52" s="672"/>
      <c r="BH52" s="672"/>
      <c r="BI52" s="672"/>
      <c r="BJ52" s="672"/>
      <c r="BK52" s="672"/>
      <c r="BL52" s="672"/>
      <c r="BM52" s="672"/>
      <c r="BN52" s="608"/>
      <c r="BO52" s="608"/>
      <c r="BP52" s="608"/>
      <c r="BQ52" s="608"/>
      <c r="BR52" s="647"/>
      <c r="BS52" s="608"/>
      <c r="BT52" s="608"/>
      <c r="BU52" s="608"/>
      <c r="BV52" s="608"/>
      <c r="BW52" s="608"/>
      <c r="BX52" s="706"/>
      <c r="BY52" s="706"/>
      <c r="BZ52" s="706"/>
    </row>
    <row r="53" spans="1:78" ht="8.1" customHeight="1">
      <c r="A53" s="608"/>
      <c r="B53" s="683"/>
      <c r="C53" s="608"/>
      <c r="D53" s="662"/>
      <c r="E53" s="684" t="s">
        <v>540</v>
      </c>
      <c r="F53" s="672"/>
      <c r="G53" s="672"/>
      <c r="H53" s="672"/>
      <c r="I53" s="672"/>
      <c r="J53" s="672"/>
      <c r="K53" s="672"/>
      <c r="L53" s="672"/>
      <c r="M53" s="672"/>
      <c r="N53" s="672"/>
      <c r="O53" s="672"/>
      <c r="P53" s="672"/>
      <c r="Q53" s="672"/>
      <c r="R53" s="672"/>
      <c r="S53" s="672"/>
      <c r="T53" s="672"/>
      <c r="U53" s="672"/>
      <c r="V53" s="672"/>
      <c r="W53" s="672"/>
      <c r="X53" s="672"/>
      <c r="Y53" s="672"/>
      <c r="Z53" s="672"/>
      <c r="AA53" s="678"/>
      <c r="AB53" s="672"/>
      <c r="AC53" s="672"/>
      <c r="AD53" s="672"/>
      <c r="AE53" s="672"/>
      <c r="AF53" s="672"/>
      <c r="AG53" s="672"/>
      <c r="AH53" s="672"/>
      <c r="AI53" s="672"/>
      <c r="AJ53" s="672"/>
      <c r="AK53" s="672"/>
      <c r="AL53" s="672"/>
      <c r="AM53" s="672"/>
      <c r="AN53" s="672"/>
      <c r="AO53" s="672"/>
      <c r="AP53" s="672"/>
      <c r="AQ53" s="672"/>
      <c r="AR53" s="672"/>
      <c r="AS53" s="672"/>
      <c r="AT53" s="672"/>
      <c r="AU53" s="672"/>
      <c r="AV53" s="672"/>
      <c r="AW53" s="672"/>
      <c r="AX53" s="672"/>
      <c r="AY53" s="672"/>
      <c r="AZ53" s="672"/>
      <c r="BA53" s="672"/>
      <c r="BB53" s="672"/>
      <c r="BC53" s="672"/>
      <c r="BD53" s="672"/>
      <c r="BE53" s="672"/>
      <c r="BF53" s="672"/>
      <c r="BG53" s="672"/>
      <c r="BH53" s="672"/>
      <c r="BI53" s="672"/>
      <c r="BJ53" s="672"/>
      <c r="BK53" s="672"/>
      <c r="BL53" s="672"/>
      <c r="BM53" s="672"/>
      <c r="BN53" s="608"/>
      <c r="BO53" s="683"/>
      <c r="BP53" s="608"/>
      <c r="BQ53" s="608"/>
      <c r="BR53" s="1727"/>
      <c r="BS53" s="608"/>
      <c r="BT53" s="608"/>
      <c r="BU53" s="608"/>
      <c r="BV53" s="608"/>
      <c r="BW53" s="608"/>
      <c r="BX53" s="706"/>
      <c r="BY53" s="706"/>
      <c r="BZ53" s="706"/>
    </row>
    <row r="54" spans="1:78" ht="8.1" customHeight="1">
      <c r="A54" s="608"/>
      <c r="B54" s="608"/>
      <c r="C54" s="608"/>
      <c r="D54" s="662"/>
      <c r="E54" s="608"/>
      <c r="F54" s="672"/>
      <c r="G54" s="672"/>
      <c r="H54" s="672"/>
      <c r="I54" s="672"/>
      <c r="J54" s="672"/>
      <c r="K54" s="672"/>
      <c r="L54" s="672"/>
      <c r="M54" s="672"/>
      <c r="N54" s="672"/>
      <c r="O54" s="672"/>
      <c r="P54" s="672"/>
      <c r="Q54" s="672"/>
      <c r="R54" s="672"/>
      <c r="S54" s="672"/>
      <c r="T54" s="672"/>
      <c r="U54" s="672"/>
      <c r="V54" s="672"/>
      <c r="W54" s="672"/>
      <c r="X54" s="672"/>
      <c r="Y54" s="672"/>
      <c r="Z54" s="672"/>
      <c r="AA54" s="678"/>
      <c r="AB54" s="672"/>
      <c r="AC54" s="672"/>
      <c r="AD54" s="672"/>
      <c r="AE54" s="672"/>
      <c r="AF54" s="672"/>
      <c r="AG54" s="672"/>
      <c r="AH54" s="672"/>
      <c r="AI54" s="672"/>
      <c r="AJ54" s="672"/>
      <c r="AK54" s="672"/>
      <c r="AL54" s="672"/>
      <c r="AM54" s="672"/>
      <c r="AN54" s="672"/>
      <c r="AO54" s="672"/>
      <c r="AP54" s="672"/>
      <c r="AQ54" s="672"/>
      <c r="AR54" s="672"/>
      <c r="AS54" s="672"/>
      <c r="AT54" s="672"/>
      <c r="AU54" s="672"/>
      <c r="AV54" s="672"/>
      <c r="AW54" s="672"/>
      <c r="AX54" s="672"/>
      <c r="AY54" s="672"/>
      <c r="AZ54" s="672"/>
      <c r="BA54" s="672"/>
      <c r="BB54" s="672"/>
      <c r="BC54" s="672"/>
      <c r="BD54" s="672"/>
      <c r="BE54" s="672"/>
      <c r="BF54" s="672"/>
      <c r="BG54" s="672"/>
      <c r="BH54" s="672"/>
      <c r="BI54" s="672"/>
      <c r="BJ54" s="672"/>
      <c r="BK54" s="672"/>
      <c r="BL54" s="672"/>
      <c r="BM54" s="672"/>
      <c r="BN54" s="608"/>
      <c r="BO54" s="608"/>
      <c r="BP54" s="608"/>
      <c r="BQ54" s="608"/>
      <c r="BR54" s="1727"/>
      <c r="BS54" s="608"/>
      <c r="BT54" s="608"/>
      <c r="BU54" s="608"/>
      <c r="BV54" s="608"/>
      <c r="BW54" s="608"/>
    </row>
    <row r="55" spans="1:78" ht="9" customHeight="1">
      <c r="A55" s="608"/>
      <c r="B55" s="683"/>
      <c r="C55" s="608"/>
      <c r="D55" s="662"/>
      <c r="E55" s="684" t="s">
        <v>541</v>
      </c>
      <c r="F55" s="662"/>
      <c r="G55" s="662"/>
      <c r="H55" s="662"/>
      <c r="I55" s="662"/>
      <c r="J55" s="662"/>
      <c r="K55" s="662"/>
      <c r="L55" s="662"/>
      <c r="M55" s="662"/>
      <c r="N55" s="662"/>
      <c r="O55" s="662"/>
      <c r="P55" s="662"/>
      <c r="Q55" s="662"/>
      <c r="R55" s="662"/>
      <c r="S55" s="662"/>
      <c r="T55" s="662"/>
      <c r="U55" s="662"/>
      <c r="V55" s="662"/>
      <c r="W55" s="662"/>
      <c r="X55" s="662"/>
      <c r="Y55" s="662"/>
      <c r="Z55" s="662"/>
      <c r="AA55" s="682"/>
      <c r="AB55" s="662"/>
      <c r="AC55" s="662"/>
      <c r="AD55" s="662"/>
      <c r="AE55" s="662"/>
      <c r="AF55" s="662"/>
      <c r="AG55" s="662"/>
      <c r="AH55" s="662"/>
      <c r="AI55" s="662"/>
      <c r="AJ55" s="662"/>
      <c r="AK55" s="662"/>
      <c r="AL55" s="662"/>
      <c r="AM55" s="662"/>
      <c r="AN55" s="662"/>
      <c r="AO55" s="662"/>
      <c r="AP55" s="662"/>
      <c r="AQ55" s="662"/>
      <c r="AR55" s="662"/>
      <c r="AS55" s="662"/>
      <c r="AT55" s="662"/>
      <c r="AU55" s="662"/>
      <c r="AV55" s="662"/>
      <c r="AW55" s="662"/>
      <c r="AX55" s="662"/>
      <c r="AY55" s="662"/>
      <c r="AZ55" s="662"/>
      <c r="BA55" s="662"/>
      <c r="BB55" s="662"/>
      <c r="BC55" s="662"/>
      <c r="BD55" s="662"/>
      <c r="BE55" s="662"/>
      <c r="BF55" s="662"/>
      <c r="BG55" s="731"/>
      <c r="BH55" s="731"/>
      <c r="BI55" s="731"/>
      <c r="BJ55" s="662"/>
      <c r="BK55" s="662"/>
      <c r="BL55" s="662"/>
      <c r="BM55" s="662"/>
      <c r="BN55" s="608"/>
      <c r="BO55" s="683"/>
      <c r="BP55" s="608"/>
      <c r="BQ55" s="608"/>
      <c r="BR55" s="608"/>
      <c r="BS55" s="608"/>
      <c r="BT55" s="608"/>
      <c r="BU55" s="608"/>
      <c r="BV55" s="608"/>
      <c r="BW55" s="608"/>
    </row>
    <row r="56" spans="1:78" ht="8.1" customHeight="1">
      <c r="A56" s="608"/>
      <c r="B56" s="608"/>
      <c r="C56" s="608"/>
      <c r="D56" s="682"/>
      <c r="E56" s="608"/>
      <c r="F56" s="682"/>
      <c r="G56" s="732"/>
      <c r="H56" s="682"/>
      <c r="I56" s="682"/>
      <c r="J56" s="682"/>
      <c r="K56" s="682"/>
      <c r="L56" s="682"/>
      <c r="M56" s="682"/>
      <c r="N56" s="682"/>
      <c r="O56" s="682"/>
      <c r="P56" s="682"/>
      <c r="Q56" s="682"/>
      <c r="R56" s="682"/>
      <c r="S56" s="682"/>
      <c r="T56" s="682"/>
      <c r="U56" s="682"/>
      <c r="V56" s="682"/>
      <c r="W56" s="682"/>
      <c r="X56" s="682"/>
      <c r="Y56" s="682"/>
      <c r="Z56" s="682"/>
      <c r="AA56" s="682"/>
      <c r="AB56" s="682"/>
      <c r="AC56" s="682"/>
      <c r="AD56" s="682"/>
      <c r="AE56" s="682"/>
      <c r="AF56" s="682"/>
      <c r="AG56" s="682"/>
      <c r="AH56" s="682"/>
      <c r="AI56" s="682"/>
      <c r="AJ56" s="682"/>
      <c r="AK56" s="682"/>
      <c r="AL56" s="682"/>
      <c r="AM56" s="682"/>
      <c r="AN56" s="682"/>
      <c r="AO56" s="682"/>
      <c r="AP56" s="682"/>
      <c r="AQ56" s="682"/>
      <c r="AR56" s="682"/>
      <c r="AS56" s="682"/>
      <c r="AT56" s="682"/>
      <c r="AU56" s="682"/>
      <c r="AV56" s="682"/>
      <c r="AW56" s="682"/>
      <c r="AX56" s="733"/>
      <c r="AY56" s="682"/>
      <c r="AZ56" s="733"/>
      <c r="BA56" s="682"/>
      <c r="BB56" s="682"/>
      <c r="BC56" s="682"/>
      <c r="BD56" s="682"/>
      <c r="BE56" s="682"/>
      <c r="BF56" s="682"/>
      <c r="BG56" s="682"/>
      <c r="BH56" s="682"/>
      <c r="BI56" s="682"/>
      <c r="BJ56" s="682"/>
      <c r="BK56" s="682"/>
      <c r="BL56" s="682"/>
      <c r="BM56" s="682"/>
      <c r="BN56" s="608"/>
      <c r="BO56" s="608"/>
      <c r="BP56" s="608"/>
      <c r="BQ56" s="608"/>
      <c r="BR56" s="608"/>
      <c r="BS56" s="608"/>
      <c r="BT56" s="608"/>
      <c r="BU56" s="608"/>
      <c r="BV56" s="608"/>
      <c r="BW56" s="608"/>
    </row>
    <row r="57" spans="1:78" ht="9" customHeight="1">
      <c r="A57" s="608"/>
      <c r="B57" s="683"/>
      <c r="C57" s="608"/>
      <c r="D57" s="682"/>
      <c r="E57" s="684" t="s">
        <v>542</v>
      </c>
      <c r="F57" s="682"/>
      <c r="G57" s="682"/>
      <c r="H57" s="682"/>
      <c r="I57" s="682"/>
      <c r="J57" s="682"/>
      <c r="K57" s="682"/>
      <c r="L57" s="682"/>
      <c r="M57" s="682"/>
      <c r="N57" s="682"/>
      <c r="O57" s="682"/>
      <c r="P57" s="682"/>
      <c r="Q57" s="682"/>
      <c r="R57" s="682"/>
      <c r="S57" s="682"/>
      <c r="T57" s="682"/>
      <c r="U57" s="682"/>
      <c r="V57" s="682"/>
      <c r="W57" s="682"/>
      <c r="X57" s="682"/>
      <c r="Y57" s="682"/>
      <c r="Z57" s="682"/>
      <c r="AA57" s="682"/>
      <c r="AB57" s="682"/>
      <c r="AC57" s="734"/>
      <c r="AD57" s="682"/>
      <c r="AE57" s="682"/>
      <c r="AF57" s="682"/>
      <c r="AG57" s="682"/>
      <c r="AH57" s="682"/>
      <c r="AI57" s="682"/>
      <c r="AJ57" s="682"/>
      <c r="AK57" s="682"/>
      <c r="AL57" s="682"/>
      <c r="AM57" s="682"/>
      <c r="AN57" s="682"/>
      <c r="AO57" s="682"/>
      <c r="AP57" s="682"/>
      <c r="AQ57" s="682"/>
      <c r="AR57" s="682"/>
      <c r="AS57" s="682"/>
      <c r="AT57" s="682"/>
      <c r="AU57" s="682"/>
      <c r="AV57" s="682"/>
      <c r="AW57" s="682"/>
      <c r="AX57" s="682"/>
      <c r="AY57" s="608"/>
      <c r="AZ57" s="608"/>
      <c r="BA57" s="682"/>
      <c r="BB57" s="682"/>
      <c r="BC57" s="608"/>
      <c r="BD57" s="682"/>
      <c r="BE57" s="682"/>
      <c r="BF57" s="682"/>
      <c r="BG57" s="682"/>
      <c r="BH57" s="682"/>
      <c r="BI57" s="608"/>
      <c r="BJ57" s="682"/>
      <c r="BK57" s="682"/>
      <c r="BL57" s="682"/>
      <c r="BM57" s="682"/>
      <c r="BN57" s="608"/>
      <c r="BO57" s="683"/>
      <c r="BP57" s="608"/>
      <c r="BQ57" s="608"/>
      <c r="BR57" s="608"/>
      <c r="BS57" s="608"/>
      <c r="BT57" s="608"/>
      <c r="BU57" s="608"/>
      <c r="BV57" s="608"/>
      <c r="BW57" s="608"/>
    </row>
    <row r="58" spans="1:78" ht="9.9499999999999993" customHeight="1">
      <c r="A58" s="608"/>
      <c r="B58" s="608"/>
      <c r="C58" s="608"/>
      <c r="D58" s="608"/>
      <c r="E58" s="735"/>
      <c r="F58" s="682"/>
      <c r="G58" s="736"/>
      <c r="H58" s="682"/>
      <c r="I58" s="682"/>
      <c r="J58" s="682"/>
      <c r="K58" s="682"/>
      <c r="L58" s="682"/>
      <c r="M58" s="682"/>
      <c r="N58" s="682"/>
      <c r="O58" s="682"/>
      <c r="P58" s="682"/>
      <c r="Q58" s="682"/>
      <c r="R58" s="682"/>
      <c r="S58" s="682"/>
      <c r="T58" s="682"/>
      <c r="U58" s="682"/>
      <c r="V58" s="682"/>
      <c r="W58" s="682"/>
      <c r="X58" s="682"/>
      <c r="Y58" s="682"/>
      <c r="Z58" s="682"/>
      <c r="AA58" s="682"/>
      <c r="AB58" s="682"/>
      <c r="AC58" s="682"/>
      <c r="AD58" s="682"/>
      <c r="AE58" s="682"/>
      <c r="AF58" s="682"/>
      <c r="AG58" s="682"/>
      <c r="AH58" s="682"/>
      <c r="AI58" s="682"/>
      <c r="AJ58" s="682"/>
      <c r="AK58" s="682"/>
      <c r="AL58" s="682"/>
      <c r="AM58" s="682"/>
      <c r="AN58" s="682"/>
      <c r="AO58" s="682"/>
      <c r="AP58" s="682"/>
      <c r="AQ58" s="682"/>
      <c r="AR58" s="682"/>
      <c r="AS58" s="682"/>
      <c r="AT58" s="682"/>
      <c r="AU58" s="682"/>
      <c r="AV58" s="682"/>
      <c r="AW58" s="682"/>
      <c r="AX58" s="682"/>
      <c r="AY58" s="682"/>
      <c r="AZ58" s="682"/>
      <c r="BA58" s="682"/>
      <c r="BB58" s="682"/>
      <c r="BC58" s="682"/>
      <c r="BD58" s="682"/>
      <c r="BE58" s="682"/>
      <c r="BF58" s="682"/>
      <c r="BG58" s="682"/>
      <c r="BH58" s="682"/>
      <c r="BI58" s="682"/>
      <c r="BJ58" s="682"/>
      <c r="BK58" s="682"/>
      <c r="BL58" s="682"/>
      <c r="BM58" s="682"/>
      <c r="BN58" s="608"/>
      <c r="BO58" s="608"/>
      <c r="BP58" s="608"/>
      <c r="BQ58" s="608"/>
      <c r="BR58" s="608"/>
      <c r="BS58" s="608"/>
      <c r="BT58" s="608"/>
      <c r="BU58" s="608"/>
      <c r="BV58" s="608"/>
      <c r="BW58" s="608"/>
    </row>
    <row r="59" spans="1:78" ht="8.1" customHeight="1">
      <c r="A59" s="608"/>
      <c r="B59" s="683"/>
      <c r="C59" s="608"/>
      <c r="D59" s="682"/>
      <c r="E59" s="682"/>
      <c r="F59" s="682"/>
      <c r="G59" s="1692"/>
      <c r="H59" s="1692"/>
      <c r="I59" s="1692"/>
      <c r="J59" s="1692"/>
      <c r="K59" s="1692"/>
      <c r="L59" s="1692"/>
      <c r="M59" s="736"/>
      <c r="N59" s="682"/>
      <c r="O59" s="682"/>
      <c r="P59" s="682"/>
      <c r="Q59" s="682"/>
      <c r="R59" s="682"/>
      <c r="S59" s="682"/>
      <c r="T59" s="682"/>
      <c r="U59" s="682"/>
      <c r="V59" s="682"/>
      <c r="W59" s="682"/>
      <c r="X59" s="682"/>
      <c r="Y59" s="682"/>
      <c r="Z59" s="682"/>
      <c r="AA59" s="682"/>
      <c r="AB59" s="682"/>
      <c r="AC59" s="682"/>
      <c r="AD59" s="682"/>
      <c r="AE59" s="682"/>
      <c r="AF59" s="682"/>
      <c r="AG59" s="682"/>
      <c r="AH59" s="682"/>
      <c r="AI59" s="682"/>
      <c r="AJ59" s="682"/>
      <c r="AK59" s="682"/>
      <c r="AL59" s="682"/>
      <c r="AM59" s="682"/>
      <c r="AN59" s="682"/>
      <c r="AO59" s="682"/>
      <c r="AP59" s="682"/>
      <c r="AQ59" s="682"/>
      <c r="AR59" s="682"/>
      <c r="AS59" s="682"/>
      <c r="AT59" s="682"/>
      <c r="AU59" s="678"/>
      <c r="AV59" s="682"/>
      <c r="AW59" s="1624"/>
      <c r="AX59" s="1625"/>
      <c r="AY59" s="1625"/>
      <c r="AZ59" s="1625"/>
      <c r="BA59" s="1625"/>
      <c r="BB59" s="1625"/>
      <c r="BC59" s="1625"/>
      <c r="BD59" s="1625"/>
      <c r="BE59" s="1625"/>
      <c r="BF59" s="1625"/>
      <c r="BG59" s="1625"/>
      <c r="BH59" s="1625"/>
      <c r="BI59" s="1625"/>
      <c r="BJ59" s="1625"/>
      <c r="BK59" s="1625"/>
      <c r="BL59" s="1625"/>
      <c r="BM59" s="1626"/>
      <c r="BN59" s="662"/>
      <c r="BO59" s="683"/>
      <c r="BP59" s="608"/>
      <c r="BQ59" s="608"/>
      <c r="BR59" s="608"/>
      <c r="BS59" s="608"/>
      <c r="BT59" s="608"/>
      <c r="BU59" s="608"/>
      <c r="BV59" s="608"/>
      <c r="BW59" s="608"/>
    </row>
    <row r="60" spans="1:78" ht="15.75">
      <c r="A60" s="608"/>
      <c r="B60" s="608"/>
      <c r="C60" s="608"/>
      <c r="D60" s="682"/>
      <c r="E60" s="564" t="s">
        <v>543</v>
      </c>
      <c r="F60" s="682"/>
      <c r="G60" s="682"/>
      <c r="H60" s="682"/>
      <c r="I60" s="1670" t="str">
        <f>UPPER('Other Deails'!H25)</f>
        <v>SAPUTARA</v>
      </c>
      <c r="J60" s="1671"/>
      <c r="K60" s="1671"/>
      <c r="L60" s="1671"/>
      <c r="M60" s="1671"/>
      <c r="N60" s="1671"/>
      <c r="O60" s="1671"/>
      <c r="P60" s="1671"/>
      <c r="Q60" s="1671"/>
      <c r="R60" s="1671"/>
      <c r="S60" s="1672"/>
      <c r="T60" s="682"/>
      <c r="U60" s="682"/>
      <c r="V60" s="1608">
        <f>'SAHAJ PAGE 1'!AR51</f>
        <v>2</v>
      </c>
      <c r="W60" s="1610"/>
      <c r="X60" s="1608">
        <f>'SAHAJ PAGE 1'!AT51</f>
        <v>0</v>
      </c>
      <c r="Y60" s="1610"/>
      <c r="Z60" s="1608">
        <f>'SAHAJ PAGE 1'!AV51</f>
        <v>0</v>
      </c>
      <c r="AA60" s="1610"/>
      <c r="AB60" s="1608">
        <f>'SAHAJ PAGE 1'!AX51</f>
        <v>2</v>
      </c>
      <c r="AC60" s="1610"/>
      <c r="AD60" s="1677">
        <f>'SAHAJ PAGE 1'!AZ51</f>
        <v>2</v>
      </c>
      <c r="AE60" s="1678"/>
      <c r="AF60" s="1608">
        <f>'SAHAJ PAGE 1'!BB51</f>
        <v>0</v>
      </c>
      <c r="AG60" s="1610"/>
      <c r="AH60" s="1608">
        <f>'SAHAJ PAGE 1'!BD51</f>
        <v>1</v>
      </c>
      <c r="AI60" s="1610"/>
      <c r="AJ60" s="1608">
        <f>'SAHAJ PAGE 1'!BF51</f>
        <v>2</v>
      </c>
      <c r="AK60" s="1609"/>
      <c r="AL60" s="608"/>
      <c r="AM60" s="737" t="s">
        <v>544</v>
      </c>
      <c r="AN60" s="682"/>
      <c r="AO60" s="682"/>
      <c r="AP60" s="682"/>
      <c r="AQ60" s="682"/>
      <c r="AR60" s="682"/>
      <c r="AS60" s="682"/>
      <c r="AT60" s="682"/>
      <c r="AU60" s="682"/>
      <c r="AV60" s="682"/>
      <c r="AW60" s="1627"/>
      <c r="AX60" s="1628"/>
      <c r="AY60" s="1628"/>
      <c r="AZ60" s="1628"/>
      <c r="BA60" s="1628"/>
      <c r="BB60" s="1628"/>
      <c r="BC60" s="1628"/>
      <c r="BD60" s="1628"/>
      <c r="BE60" s="1628"/>
      <c r="BF60" s="1628"/>
      <c r="BG60" s="1628"/>
      <c r="BH60" s="1628"/>
      <c r="BI60" s="1628"/>
      <c r="BJ60" s="1628"/>
      <c r="BK60" s="1628"/>
      <c r="BL60" s="1628"/>
      <c r="BM60" s="1629"/>
      <c r="BN60" s="596"/>
      <c r="BO60" s="608"/>
      <c r="BP60" s="608"/>
      <c r="BQ60" s="608"/>
      <c r="BR60" s="608"/>
      <c r="BS60" s="608"/>
      <c r="BT60" s="608"/>
      <c r="BU60" s="608"/>
      <c r="BV60" s="608"/>
      <c r="BW60" s="608"/>
    </row>
    <row r="61" spans="1:78" ht="8.1" customHeight="1">
      <c r="A61" s="608"/>
      <c r="B61" s="683"/>
      <c r="C61" s="608"/>
      <c r="D61" s="1669"/>
      <c r="E61" s="1669"/>
      <c r="F61" s="682"/>
      <c r="G61" s="736"/>
      <c r="H61" s="682"/>
      <c r="I61" s="682"/>
      <c r="J61" s="682"/>
      <c r="K61" s="682"/>
      <c r="L61" s="682"/>
      <c r="M61" s="682"/>
      <c r="N61" s="682"/>
      <c r="O61" s="682"/>
      <c r="P61" s="682"/>
      <c r="Q61" s="682"/>
      <c r="R61" s="682"/>
      <c r="S61" s="682"/>
      <c r="T61" s="682"/>
      <c r="U61" s="682"/>
      <c r="V61" s="682"/>
      <c r="W61" s="682"/>
      <c r="X61" s="682"/>
      <c r="Y61" s="682"/>
      <c r="Z61" s="682"/>
      <c r="AA61" s="682"/>
      <c r="AB61" s="682"/>
      <c r="AC61" s="682"/>
      <c r="AD61" s="682"/>
      <c r="AE61" s="682"/>
      <c r="AF61" s="682"/>
      <c r="AG61" s="682"/>
      <c r="AH61" s="682"/>
      <c r="AI61" s="682"/>
      <c r="AJ61" s="682"/>
      <c r="AK61" s="682"/>
      <c r="AL61" s="682"/>
      <c r="AM61" s="682"/>
      <c r="AN61" s="682"/>
      <c r="AO61" s="682"/>
      <c r="AP61" s="682"/>
      <c r="AQ61" s="682"/>
      <c r="AR61" s="682"/>
      <c r="AS61" s="682"/>
      <c r="AT61" s="682"/>
      <c r="AU61" s="678"/>
      <c r="AV61" s="682"/>
      <c r="AW61" s="1630"/>
      <c r="AX61" s="1631"/>
      <c r="AY61" s="1631"/>
      <c r="AZ61" s="1631"/>
      <c r="BA61" s="1631"/>
      <c r="BB61" s="1631"/>
      <c r="BC61" s="1631"/>
      <c r="BD61" s="1631"/>
      <c r="BE61" s="1631"/>
      <c r="BF61" s="1631"/>
      <c r="BG61" s="1631"/>
      <c r="BH61" s="1631"/>
      <c r="BI61" s="1631"/>
      <c r="BJ61" s="1631"/>
      <c r="BK61" s="1631"/>
      <c r="BL61" s="1631"/>
      <c r="BM61" s="1632"/>
      <c r="BN61" s="608"/>
      <c r="BO61" s="683"/>
      <c r="BP61" s="608"/>
      <c r="BQ61" s="608"/>
      <c r="BR61" s="608"/>
      <c r="BS61" s="608"/>
      <c r="BT61" s="608"/>
      <c r="BU61" s="608"/>
      <c r="BV61" s="608"/>
      <c r="BW61" s="608"/>
    </row>
    <row r="62" spans="1:78" ht="15" thickBot="1">
      <c r="A62" s="608"/>
      <c r="B62" s="608"/>
      <c r="C62" s="608"/>
      <c r="D62" s="682"/>
      <c r="E62" s="738" t="s">
        <v>545</v>
      </c>
      <c r="F62" s="739"/>
      <c r="G62" s="739"/>
      <c r="H62" s="739"/>
      <c r="I62" s="739"/>
      <c r="J62" s="739"/>
      <c r="K62" s="739"/>
      <c r="L62" s="739"/>
      <c r="M62" s="739"/>
      <c r="N62" s="739"/>
      <c r="O62" s="739"/>
      <c r="P62" s="739"/>
      <c r="Q62" s="739"/>
      <c r="R62" s="739"/>
      <c r="S62" s="739"/>
      <c r="T62" s="739"/>
      <c r="U62" s="739"/>
      <c r="V62" s="739"/>
      <c r="W62" s="739"/>
      <c r="X62" s="739"/>
      <c r="Y62" s="739"/>
      <c r="Z62" s="739"/>
      <c r="AA62" s="739"/>
      <c r="AB62" s="739"/>
      <c r="AC62" s="739"/>
      <c r="AD62" s="739"/>
      <c r="AE62" s="739"/>
      <c r="AF62" s="739"/>
      <c r="AG62" s="739"/>
      <c r="AH62" s="739"/>
      <c r="AI62" s="739"/>
      <c r="AJ62" s="739"/>
      <c r="AK62" s="739"/>
      <c r="AL62" s="739"/>
      <c r="AM62" s="739"/>
      <c r="AN62" s="739"/>
      <c r="AO62" s="739"/>
      <c r="AP62" s="739"/>
      <c r="AQ62" s="739"/>
      <c r="AR62" s="739"/>
      <c r="AS62" s="739"/>
      <c r="AT62" s="739"/>
      <c r="AU62" s="739"/>
      <c r="AV62" s="739"/>
      <c r="AW62" s="739"/>
      <c r="AX62" s="739"/>
      <c r="AY62" s="739"/>
      <c r="AZ62" s="739"/>
      <c r="BA62" s="739"/>
      <c r="BB62" s="739"/>
      <c r="BC62" s="739"/>
      <c r="BD62" s="739"/>
      <c r="BE62" s="739"/>
      <c r="BF62" s="739"/>
      <c r="BG62" s="739"/>
      <c r="BH62" s="739"/>
      <c r="BI62" s="739"/>
      <c r="BJ62" s="739"/>
      <c r="BK62" s="739"/>
      <c r="BL62" s="739"/>
      <c r="BM62" s="739"/>
      <c r="BN62" s="608"/>
      <c r="BO62" s="608"/>
      <c r="BP62" s="608"/>
      <c r="BQ62" s="608"/>
      <c r="BR62" s="608"/>
      <c r="BS62" s="608"/>
      <c r="BT62" s="608"/>
      <c r="BU62" s="608"/>
      <c r="BV62" s="608"/>
      <c r="BW62" s="608"/>
    </row>
    <row r="63" spans="1:78" ht="8.1" customHeight="1">
      <c r="A63" s="608"/>
      <c r="B63" s="683"/>
      <c r="C63" s="608"/>
      <c r="D63" s="1669"/>
      <c r="E63" s="1669"/>
      <c r="F63" s="682"/>
      <c r="G63" s="740"/>
      <c r="H63" s="682"/>
      <c r="I63" s="682"/>
      <c r="J63" s="682"/>
      <c r="K63" s="682"/>
      <c r="L63" s="682"/>
      <c r="M63" s="682"/>
      <c r="N63" s="682"/>
      <c r="O63" s="682"/>
      <c r="P63" s="682"/>
      <c r="Q63" s="682"/>
      <c r="R63" s="682"/>
      <c r="S63" s="682"/>
      <c r="T63" s="682"/>
      <c r="U63" s="682"/>
      <c r="V63" s="682"/>
      <c r="W63" s="682"/>
      <c r="X63" s="682"/>
      <c r="Y63" s="682"/>
      <c r="Z63" s="682"/>
      <c r="AA63" s="682"/>
      <c r="AB63" s="682"/>
      <c r="AC63" s="682"/>
      <c r="AD63" s="682"/>
      <c r="AE63" s="682"/>
      <c r="AF63" s="682"/>
      <c r="AG63" s="682"/>
      <c r="AH63" s="682"/>
      <c r="AI63" s="682"/>
      <c r="AJ63" s="682"/>
      <c r="AK63" s="682"/>
      <c r="AL63" s="682"/>
      <c r="AM63" s="682"/>
      <c r="AN63" s="682"/>
      <c r="AO63" s="682"/>
      <c r="AP63" s="682"/>
      <c r="AQ63" s="682"/>
      <c r="AR63" s="682"/>
      <c r="AS63" s="682"/>
      <c r="AT63" s="682"/>
      <c r="AU63" s="678"/>
      <c r="AV63" s="682"/>
      <c r="AW63" s="678"/>
      <c r="AX63" s="678"/>
      <c r="AY63" s="678"/>
      <c r="AZ63" s="682"/>
      <c r="BA63" s="682"/>
      <c r="BB63" s="682"/>
      <c r="BC63" s="682"/>
      <c r="BD63" s="682"/>
      <c r="BE63" s="682"/>
      <c r="BF63" s="682"/>
      <c r="BG63" s="682"/>
      <c r="BH63" s="682"/>
      <c r="BI63" s="682"/>
      <c r="BJ63" s="682"/>
      <c r="BK63" s="682"/>
      <c r="BL63" s="682"/>
      <c r="BM63" s="682"/>
      <c r="BN63" s="608"/>
      <c r="BO63" s="683"/>
      <c r="BP63" s="608"/>
      <c r="BQ63" s="608"/>
      <c r="BR63" s="608"/>
      <c r="BS63" s="608"/>
      <c r="BT63" s="608"/>
      <c r="BU63" s="608"/>
      <c r="BV63" s="608"/>
      <c r="BW63" s="608"/>
    </row>
    <row r="64" spans="1:78" ht="15">
      <c r="A64" s="608"/>
      <c r="B64" s="608"/>
      <c r="C64" s="608"/>
      <c r="D64" s="682"/>
      <c r="E64" s="737" t="s">
        <v>546</v>
      </c>
      <c r="F64" s="682"/>
      <c r="G64" s="736"/>
      <c r="H64" s="736"/>
      <c r="I64" s="736"/>
      <c r="J64" s="736"/>
      <c r="K64" s="736"/>
      <c r="L64" s="736"/>
      <c r="M64" s="736"/>
      <c r="N64" s="682"/>
      <c r="O64" s="737" t="s">
        <v>547</v>
      </c>
      <c r="P64" s="682"/>
      <c r="Q64" s="682"/>
      <c r="R64" s="682"/>
      <c r="S64" s="682"/>
      <c r="T64" s="682"/>
      <c r="U64" s="682"/>
      <c r="V64" s="682"/>
      <c r="W64" s="682"/>
      <c r="X64" s="682"/>
      <c r="Y64" s="682"/>
      <c r="Z64" s="682"/>
      <c r="AA64" s="682"/>
      <c r="AB64" s="682"/>
      <c r="AC64" s="682"/>
      <c r="AD64" s="682"/>
      <c r="AE64" s="737" t="s">
        <v>548</v>
      </c>
      <c r="AF64" s="682"/>
      <c r="AG64" s="682"/>
      <c r="AH64" s="682"/>
      <c r="AI64" s="682"/>
      <c r="AJ64" s="682"/>
      <c r="AK64" s="682"/>
      <c r="AL64" s="682"/>
      <c r="AM64" s="682"/>
      <c r="AN64" s="682"/>
      <c r="AO64" s="682"/>
      <c r="AP64" s="682"/>
      <c r="AQ64" s="682"/>
      <c r="AR64" s="682"/>
      <c r="AS64" s="682"/>
      <c r="AT64" s="682"/>
      <c r="AU64" s="1622" t="s">
        <v>549</v>
      </c>
      <c r="AV64" s="1622"/>
      <c r="AW64" s="1622"/>
      <c r="AX64" s="1622"/>
      <c r="AY64" s="1622"/>
      <c r="AZ64" s="1622"/>
      <c r="BA64" s="1622"/>
      <c r="BB64" s="1622"/>
      <c r="BC64" s="1622"/>
      <c r="BD64" s="1622"/>
      <c r="BE64" s="1622"/>
      <c r="BF64" s="1622"/>
      <c r="BG64" s="1622"/>
      <c r="BH64" s="1622"/>
      <c r="BI64" s="1622"/>
      <c r="BJ64" s="1622"/>
      <c r="BK64" s="1622"/>
      <c r="BL64" s="1622"/>
      <c r="BM64" s="1622"/>
      <c r="BN64" s="608"/>
      <c r="BO64" s="608"/>
      <c r="BP64" s="608"/>
      <c r="BQ64" s="608"/>
      <c r="BR64" s="608"/>
      <c r="BS64" s="608"/>
      <c r="BT64" s="608"/>
      <c r="BU64" s="608"/>
      <c r="BV64" s="608"/>
      <c r="BW64" s="608"/>
    </row>
    <row r="65" spans="1:75" ht="8.1" customHeight="1">
      <c r="A65" s="608"/>
      <c r="B65" s="683"/>
      <c r="C65" s="608"/>
      <c r="D65" s="1628"/>
      <c r="E65" s="1628"/>
      <c r="F65" s="1628"/>
      <c r="G65" s="1628"/>
      <c r="H65" s="1628"/>
      <c r="I65" s="1628"/>
      <c r="J65" s="1628"/>
      <c r="K65" s="1628"/>
      <c r="L65" s="1628"/>
      <c r="M65" s="1628"/>
      <c r="N65" s="682"/>
      <c r="O65" s="741"/>
      <c r="P65" s="682"/>
      <c r="Q65" s="682"/>
      <c r="R65" s="682"/>
      <c r="S65" s="682"/>
      <c r="T65" s="682"/>
      <c r="U65" s="682"/>
      <c r="V65" s="682"/>
      <c r="W65" s="682"/>
      <c r="X65" s="682"/>
      <c r="Y65" s="682"/>
      <c r="Z65" s="682"/>
      <c r="AA65" s="682"/>
      <c r="AB65" s="682"/>
      <c r="AC65" s="682"/>
      <c r="AD65" s="741"/>
      <c r="AE65" s="742"/>
      <c r="AF65" s="682"/>
      <c r="AG65" s="682"/>
      <c r="AH65" s="682"/>
      <c r="AI65" s="682"/>
      <c r="AJ65" s="682"/>
      <c r="AK65" s="682"/>
      <c r="AL65" s="682"/>
      <c r="AM65" s="682"/>
      <c r="AN65" s="682"/>
      <c r="AO65" s="682"/>
      <c r="AP65" s="682"/>
      <c r="AQ65" s="682"/>
      <c r="AR65" s="682"/>
      <c r="AS65" s="741"/>
      <c r="AT65" s="682"/>
      <c r="AU65" s="1622"/>
      <c r="AV65" s="1622"/>
      <c r="AW65" s="1622"/>
      <c r="AX65" s="1622"/>
      <c r="AY65" s="1622"/>
      <c r="AZ65" s="1622"/>
      <c r="BA65" s="1622"/>
      <c r="BB65" s="1622"/>
      <c r="BC65" s="1622"/>
      <c r="BD65" s="1622"/>
      <c r="BE65" s="1622"/>
      <c r="BF65" s="1622"/>
      <c r="BG65" s="1622"/>
      <c r="BH65" s="1622"/>
      <c r="BI65" s="1622"/>
      <c r="BJ65" s="1622"/>
      <c r="BK65" s="1622"/>
      <c r="BL65" s="1622"/>
      <c r="BM65" s="1622"/>
      <c r="BN65" s="608"/>
      <c r="BO65" s="683"/>
      <c r="BP65" s="608"/>
      <c r="BQ65" s="608"/>
      <c r="BR65" s="608"/>
      <c r="BS65" s="608"/>
      <c r="BT65" s="608"/>
      <c r="BU65" s="608"/>
      <c r="BV65" s="608"/>
      <c r="BW65" s="608"/>
    </row>
    <row r="66" spans="1:75" ht="15" thickBot="1">
      <c r="A66" s="608"/>
      <c r="B66" s="608"/>
      <c r="C66" s="608"/>
      <c r="D66" s="1686"/>
      <c r="E66" s="1686"/>
      <c r="F66" s="1686"/>
      <c r="G66" s="1686"/>
      <c r="H66" s="1686"/>
      <c r="I66" s="1686"/>
      <c r="J66" s="1686"/>
      <c r="K66" s="1686"/>
      <c r="L66" s="1686"/>
      <c r="M66" s="1686"/>
      <c r="N66" s="739"/>
      <c r="O66" s="743"/>
      <c r="P66" s="743"/>
      <c r="Q66" s="743"/>
      <c r="R66" s="743"/>
      <c r="S66" s="744"/>
      <c r="T66" s="744"/>
      <c r="U66" s="744"/>
      <c r="V66" s="739"/>
      <c r="W66" s="744"/>
      <c r="X66" s="744"/>
      <c r="Y66" s="744"/>
      <c r="Z66" s="744"/>
      <c r="AA66" s="739"/>
      <c r="AB66" s="744"/>
      <c r="AC66" s="744"/>
      <c r="AD66" s="743"/>
      <c r="AE66" s="739"/>
      <c r="AF66" s="743"/>
      <c r="AG66" s="744"/>
      <c r="AH66" s="744"/>
      <c r="AI66" s="744"/>
      <c r="AJ66" s="744"/>
      <c r="AK66" s="745"/>
      <c r="AL66" s="745"/>
      <c r="AM66" s="739"/>
      <c r="AN66" s="744"/>
      <c r="AO66" s="744"/>
      <c r="AP66" s="744"/>
      <c r="AQ66" s="744"/>
      <c r="AR66" s="744"/>
      <c r="AS66" s="743"/>
      <c r="AT66" s="739"/>
      <c r="AU66" s="1623"/>
      <c r="AV66" s="1623"/>
      <c r="AW66" s="1623"/>
      <c r="AX66" s="1623"/>
      <c r="AY66" s="1623"/>
      <c r="AZ66" s="1623"/>
      <c r="BA66" s="1623"/>
      <c r="BB66" s="1623"/>
      <c r="BC66" s="1623"/>
      <c r="BD66" s="1623"/>
      <c r="BE66" s="1623"/>
      <c r="BF66" s="1623"/>
      <c r="BG66" s="1623"/>
      <c r="BH66" s="1623"/>
      <c r="BI66" s="1623"/>
      <c r="BJ66" s="1623"/>
      <c r="BK66" s="1623"/>
      <c r="BL66" s="1623"/>
      <c r="BM66" s="1623"/>
      <c r="BN66" s="608"/>
      <c r="BO66" s="608"/>
      <c r="BP66" s="608"/>
      <c r="BQ66" s="608"/>
      <c r="BR66" s="608"/>
      <c r="BS66" s="608"/>
      <c r="BT66" s="608"/>
      <c r="BU66" s="608"/>
      <c r="BV66" s="608"/>
      <c r="BW66" s="608"/>
    </row>
    <row r="67" spans="1:75" ht="8.1" customHeight="1">
      <c r="A67" s="608"/>
      <c r="B67" s="683"/>
      <c r="C67" s="608"/>
      <c r="D67" s="682"/>
      <c r="E67" s="682"/>
      <c r="F67" s="682"/>
      <c r="G67" s="682"/>
      <c r="H67" s="682"/>
      <c r="I67" s="682"/>
      <c r="J67" s="682"/>
      <c r="K67" s="682"/>
      <c r="L67" s="682"/>
      <c r="M67" s="682"/>
      <c r="N67" s="682"/>
      <c r="O67" s="682"/>
      <c r="P67" s="682"/>
      <c r="Q67" s="682"/>
      <c r="R67" s="682"/>
      <c r="S67" s="682"/>
      <c r="T67" s="682"/>
      <c r="U67" s="682"/>
      <c r="V67" s="682"/>
      <c r="W67" s="682"/>
      <c r="X67" s="682"/>
      <c r="Y67" s="682"/>
      <c r="Z67" s="682"/>
      <c r="AA67" s="682"/>
      <c r="AB67" s="682"/>
      <c r="AC67" s="682"/>
      <c r="AD67" s="682"/>
      <c r="AE67" s="682"/>
      <c r="AF67" s="682"/>
      <c r="AG67" s="682"/>
      <c r="AH67" s="682"/>
      <c r="AI67" s="682"/>
      <c r="AJ67" s="682"/>
      <c r="AK67" s="682"/>
      <c r="AL67" s="682"/>
      <c r="AM67" s="682"/>
      <c r="AN67" s="682"/>
      <c r="AO67" s="682"/>
      <c r="AP67" s="682"/>
      <c r="AQ67" s="682"/>
      <c r="AR67" s="682"/>
      <c r="AS67" s="682"/>
      <c r="AT67" s="682"/>
      <c r="AU67" s="682"/>
      <c r="AV67" s="682"/>
      <c r="AW67" s="682"/>
      <c r="AX67" s="682"/>
      <c r="AY67" s="682"/>
      <c r="AZ67" s="682"/>
      <c r="BA67" s="682"/>
      <c r="BB67" s="682"/>
      <c r="BC67" s="682"/>
      <c r="BD67" s="682"/>
      <c r="BE67" s="682"/>
      <c r="BF67" s="682"/>
      <c r="BG67" s="682"/>
      <c r="BH67" s="682"/>
      <c r="BI67" s="682"/>
      <c r="BJ67" s="682"/>
      <c r="BK67" s="682"/>
      <c r="BL67" s="682"/>
      <c r="BM67" s="682"/>
      <c r="BN67" s="608"/>
      <c r="BO67" s="683"/>
      <c r="BP67" s="608"/>
      <c r="BQ67" s="608"/>
      <c r="BR67" s="608"/>
      <c r="BS67" s="608"/>
      <c r="BT67" s="608"/>
      <c r="BU67" s="608"/>
      <c r="BV67" s="608"/>
      <c r="BW67" s="608"/>
    </row>
    <row r="68" spans="1:75" ht="15.75">
      <c r="A68" s="608"/>
      <c r="B68" s="608"/>
      <c r="C68" s="608"/>
      <c r="D68" s="676"/>
      <c r="E68" s="746" t="s">
        <v>550</v>
      </c>
      <c r="F68" s="676"/>
      <c r="G68" s="747"/>
      <c r="H68" s="676"/>
      <c r="I68" s="676"/>
      <c r="J68" s="676"/>
      <c r="K68" s="676"/>
      <c r="L68" s="676"/>
      <c r="M68" s="676"/>
      <c r="N68" s="676"/>
      <c r="O68" s="676"/>
      <c r="P68" s="676"/>
      <c r="Q68" s="676"/>
      <c r="R68" s="676"/>
      <c r="S68" s="676"/>
      <c r="T68" s="676"/>
      <c r="U68" s="676"/>
      <c r="V68" s="676"/>
      <c r="W68" s="676"/>
      <c r="X68" s="676"/>
      <c r="Y68" s="676"/>
      <c r="Z68" s="676"/>
      <c r="AA68" s="676"/>
      <c r="AB68" s="676"/>
      <c r="AC68" s="676"/>
      <c r="AD68" s="676"/>
      <c r="AE68" s="676"/>
      <c r="AF68" s="676"/>
      <c r="AG68" s="676"/>
      <c r="AH68" s="676"/>
      <c r="AI68" s="676"/>
      <c r="AJ68" s="676"/>
      <c r="AK68" s="676"/>
      <c r="AL68" s="676"/>
      <c r="AM68" s="676"/>
      <c r="AN68" s="676"/>
      <c r="AO68" s="676"/>
      <c r="AP68" s="676"/>
      <c r="AQ68" s="676"/>
      <c r="AR68" s="676"/>
      <c r="AS68" s="676"/>
      <c r="AT68" s="676"/>
      <c r="AU68" s="676"/>
      <c r="AV68" s="676"/>
      <c r="AW68" s="676"/>
      <c r="AX68" s="676"/>
      <c r="AY68" s="676"/>
      <c r="AZ68" s="676"/>
      <c r="BA68" s="676"/>
      <c r="BB68" s="676"/>
      <c r="BC68" s="676"/>
      <c r="BD68" s="676"/>
      <c r="BE68" s="676"/>
      <c r="BF68" s="676"/>
      <c r="BG68" s="676"/>
      <c r="BH68" s="676"/>
      <c r="BI68" s="676"/>
      <c r="BJ68" s="676"/>
      <c r="BK68" s="676"/>
      <c r="BL68" s="676"/>
      <c r="BM68" s="676"/>
      <c r="BN68" s="663"/>
      <c r="BO68" s="608"/>
      <c r="BP68" s="608"/>
      <c r="BQ68" s="608"/>
      <c r="BR68" s="608"/>
      <c r="BS68" s="608"/>
      <c r="BT68" s="608"/>
      <c r="BU68" s="608"/>
      <c r="BV68" s="608"/>
      <c r="BW68" s="608"/>
    </row>
    <row r="69" spans="1:75" ht="8.1" customHeight="1">
      <c r="A69" s="608"/>
      <c r="B69" s="683"/>
      <c r="C69" s="608"/>
      <c r="D69" s="682"/>
      <c r="E69" s="682"/>
      <c r="F69" s="682"/>
      <c r="G69" s="682"/>
      <c r="H69" s="682"/>
      <c r="I69" s="682"/>
      <c r="J69" s="682"/>
      <c r="K69" s="682"/>
      <c r="L69" s="682"/>
      <c r="M69" s="682"/>
      <c r="N69" s="682"/>
      <c r="O69" s="682"/>
      <c r="P69" s="682"/>
      <c r="Q69" s="682"/>
      <c r="R69" s="682"/>
      <c r="S69" s="682"/>
      <c r="T69" s="682"/>
      <c r="U69" s="682"/>
      <c r="V69" s="682"/>
      <c r="W69" s="682"/>
      <c r="X69" s="682"/>
      <c r="Y69" s="682"/>
      <c r="Z69" s="682"/>
      <c r="AA69" s="682"/>
      <c r="AB69" s="682"/>
      <c r="AC69" s="682"/>
      <c r="AD69" s="682"/>
      <c r="AE69" s="682"/>
      <c r="AF69" s="682"/>
      <c r="AG69" s="682"/>
      <c r="AH69" s="682"/>
      <c r="AI69" s="682"/>
      <c r="AJ69" s="682"/>
      <c r="AK69" s="682"/>
      <c r="AL69" s="682"/>
      <c r="AM69" s="682"/>
      <c r="AN69" s="682"/>
      <c r="AO69" s="682"/>
      <c r="AP69" s="682"/>
      <c r="AQ69" s="682"/>
      <c r="AR69" s="682"/>
      <c r="AS69" s="682"/>
      <c r="AT69" s="682"/>
      <c r="AU69" s="682"/>
      <c r="AV69" s="682"/>
      <c r="AW69" s="682"/>
      <c r="AX69" s="682"/>
      <c r="AY69" s="682"/>
      <c r="AZ69" s="682"/>
      <c r="BA69" s="682"/>
      <c r="BB69" s="682"/>
      <c r="BC69" s="682"/>
      <c r="BD69" s="682"/>
      <c r="BE69" s="682"/>
      <c r="BF69" s="682"/>
      <c r="BG69" s="682"/>
      <c r="BH69" s="682"/>
      <c r="BI69" s="682"/>
      <c r="BJ69" s="682"/>
      <c r="BK69" s="682"/>
      <c r="BL69" s="682"/>
      <c r="BM69" s="682"/>
      <c r="BN69" s="608"/>
      <c r="BO69" s="683"/>
      <c r="BP69" s="608"/>
      <c r="BQ69" s="608"/>
      <c r="BR69" s="608"/>
      <c r="BS69" s="608"/>
      <c r="BT69" s="608"/>
      <c r="BU69" s="608"/>
      <c r="BV69" s="608"/>
      <c r="BW69" s="608"/>
    </row>
    <row r="70" spans="1:75" ht="15">
      <c r="A70" s="608"/>
      <c r="B70" s="608"/>
      <c r="C70" s="608"/>
      <c r="D70" s="748"/>
      <c r="E70" s="608"/>
      <c r="F70" s="682"/>
      <c r="G70" s="682"/>
      <c r="H70" s="732"/>
      <c r="I70" s="682"/>
      <c r="J70" s="682"/>
      <c r="K70" s="682"/>
      <c r="L70" s="682"/>
      <c r="M70" s="682"/>
      <c r="N70" s="682"/>
      <c r="O70" s="682"/>
      <c r="P70" s="682"/>
      <c r="Q70" s="682"/>
      <c r="R70" s="682"/>
      <c r="S70" s="682"/>
      <c r="T70" s="682"/>
      <c r="U70" s="733"/>
      <c r="V70" s="682"/>
      <c r="W70" s="682"/>
      <c r="X70" s="682"/>
      <c r="Y70" s="682"/>
      <c r="Z70" s="682"/>
      <c r="AA70" s="682"/>
      <c r="AB70" s="682"/>
      <c r="AC70" s="682"/>
      <c r="AD70" s="682"/>
      <c r="AE70" s="682"/>
      <c r="AF70" s="682"/>
      <c r="AG70" s="682"/>
      <c r="AH70" s="682"/>
      <c r="AI70" s="682"/>
      <c r="AJ70" s="733"/>
      <c r="AK70" s="682"/>
      <c r="AL70" s="682"/>
      <c r="AM70" s="682"/>
      <c r="AN70" s="682"/>
      <c r="AO70" s="682"/>
      <c r="AP70" s="682"/>
      <c r="AQ70" s="682"/>
      <c r="AR70" s="682"/>
      <c r="AS70" s="682"/>
      <c r="AT70" s="682"/>
      <c r="AU70" s="682"/>
      <c r="AV70" s="682"/>
      <c r="AW70" s="682"/>
      <c r="AX70" s="682"/>
      <c r="AY70" s="682"/>
      <c r="AZ70" s="682"/>
      <c r="BA70" s="682"/>
      <c r="BB70" s="682"/>
      <c r="BC70" s="733"/>
      <c r="BD70" s="682"/>
      <c r="BE70" s="682"/>
      <c r="BF70" s="682"/>
      <c r="BG70" s="682"/>
      <c r="BH70" s="682"/>
      <c r="BI70" s="682"/>
      <c r="BJ70" s="682"/>
      <c r="BK70" s="682"/>
      <c r="BL70" s="682"/>
      <c r="BM70" s="682"/>
      <c r="BN70" s="608"/>
      <c r="BO70" s="608"/>
      <c r="BP70" s="608"/>
      <c r="BQ70" s="608"/>
      <c r="BR70" s="608"/>
      <c r="BS70" s="608"/>
      <c r="BT70" s="608"/>
      <c r="BU70" s="608"/>
      <c r="BV70" s="608"/>
      <c r="BW70" s="608"/>
    </row>
    <row r="71" spans="1:75" ht="8.1" customHeight="1">
      <c r="A71" s="608"/>
      <c r="B71" s="683"/>
      <c r="C71" s="608"/>
      <c r="D71" s="749"/>
      <c r="E71" s="749"/>
      <c r="F71" s="682"/>
      <c r="G71" s="682"/>
      <c r="H71" s="682"/>
      <c r="I71" s="682"/>
      <c r="J71" s="682"/>
      <c r="K71" s="682"/>
      <c r="L71" s="682"/>
      <c r="M71" s="682"/>
      <c r="N71" s="682"/>
      <c r="O71" s="682"/>
      <c r="P71" s="682"/>
      <c r="Q71" s="682"/>
      <c r="R71" s="682"/>
      <c r="S71" s="682"/>
      <c r="T71" s="682"/>
      <c r="U71" s="682"/>
      <c r="V71" s="682"/>
      <c r="W71" s="682"/>
      <c r="X71" s="682"/>
      <c r="Y71" s="682"/>
      <c r="Z71" s="682"/>
      <c r="AA71" s="682"/>
      <c r="AB71" s="682"/>
      <c r="AC71" s="682"/>
      <c r="AD71" s="682"/>
      <c r="AE71" s="682"/>
      <c r="AF71" s="682"/>
      <c r="AG71" s="682"/>
      <c r="AH71" s="682"/>
      <c r="AI71" s="682"/>
      <c r="AJ71" s="682"/>
      <c r="AK71" s="682"/>
      <c r="AL71" s="682"/>
      <c r="AM71" s="682"/>
      <c r="AN71" s="682"/>
      <c r="AO71" s="682"/>
      <c r="AP71" s="682"/>
      <c r="AQ71" s="682"/>
      <c r="AR71" s="682"/>
      <c r="AS71" s="682"/>
      <c r="AT71" s="682"/>
      <c r="AU71" s="682"/>
      <c r="AV71" s="682"/>
      <c r="AW71" s="682"/>
      <c r="AX71" s="682"/>
      <c r="AY71" s="682"/>
      <c r="AZ71" s="682"/>
      <c r="BA71" s="682"/>
      <c r="BB71" s="682"/>
      <c r="BC71" s="682"/>
      <c r="BD71" s="682"/>
      <c r="BE71" s="682"/>
      <c r="BF71" s="682"/>
      <c r="BG71" s="682"/>
      <c r="BH71" s="682"/>
      <c r="BI71" s="682"/>
      <c r="BJ71" s="682"/>
      <c r="BK71" s="682"/>
      <c r="BL71" s="682"/>
      <c r="BM71" s="682"/>
      <c r="BN71" s="608"/>
      <c r="BO71" s="683"/>
      <c r="BP71" s="608"/>
      <c r="BQ71" s="608"/>
      <c r="BR71" s="608"/>
      <c r="BS71" s="608"/>
      <c r="BT71" s="608"/>
      <c r="BU71" s="608"/>
      <c r="BV71" s="608"/>
      <c r="BW71" s="608"/>
    </row>
    <row r="72" spans="1:75" ht="15" customHeight="1">
      <c r="A72" s="608"/>
      <c r="B72" s="608"/>
      <c r="C72" s="608"/>
      <c r="D72" s="749"/>
      <c r="E72" s="749"/>
      <c r="F72" s="682"/>
      <c r="G72" s="1603"/>
      <c r="H72" s="1604"/>
      <c r="I72" s="1605"/>
      <c r="J72" s="1606"/>
      <c r="K72" s="1605"/>
      <c r="L72" s="1606"/>
      <c r="M72" s="1605"/>
      <c r="N72" s="1607"/>
      <c r="O72" s="750"/>
      <c r="P72" s="751"/>
      <c r="Q72" s="752"/>
      <c r="R72" s="753"/>
      <c r="S72" s="1597" t="s">
        <v>551</v>
      </c>
      <c r="T72" s="1598"/>
      <c r="U72" s="1599" t="s">
        <v>551</v>
      </c>
      <c r="V72" s="1599"/>
      <c r="W72" s="1599" t="s">
        <v>552</v>
      </c>
      <c r="X72" s="1599"/>
      <c r="Y72" s="1599" t="s">
        <v>552</v>
      </c>
      <c r="Z72" s="1599"/>
      <c r="AA72" s="1599" t="s">
        <v>553</v>
      </c>
      <c r="AB72" s="1599"/>
      <c r="AC72" s="1599" t="s">
        <v>553</v>
      </c>
      <c r="AD72" s="1597"/>
      <c r="AE72" s="1597" t="s">
        <v>553</v>
      </c>
      <c r="AF72" s="1598"/>
      <c r="AG72" s="1597" t="s">
        <v>553</v>
      </c>
      <c r="AH72" s="1598"/>
      <c r="AI72" s="754"/>
      <c r="AL72" s="1595"/>
      <c r="AM72" s="1596"/>
      <c r="AN72" s="1595"/>
      <c r="AO72" s="1596"/>
      <c r="AP72" s="1595"/>
      <c r="AQ72" s="1596"/>
      <c r="AR72" s="1595"/>
      <c r="AS72" s="1596"/>
      <c r="AT72" s="1595"/>
      <c r="AU72" s="1596"/>
      <c r="AV72" s="754"/>
      <c r="AW72" s="754"/>
      <c r="AX72" s="754"/>
      <c r="AY72" s="1593"/>
      <c r="AZ72" s="1594"/>
      <c r="BA72" s="1593"/>
      <c r="BB72" s="1594"/>
      <c r="BC72" s="1592"/>
      <c r="BD72" s="1592"/>
      <c r="BE72" s="1592"/>
      <c r="BF72" s="1592"/>
      <c r="BG72" s="1592"/>
      <c r="BH72" s="1592"/>
      <c r="BI72" s="1592"/>
      <c r="BJ72" s="1592"/>
      <c r="BK72" s="1592"/>
      <c r="BL72" s="1592"/>
      <c r="BM72" s="754"/>
    </row>
    <row r="73" spans="1:75" ht="8.1" customHeight="1">
      <c r="B73" s="755"/>
      <c r="D73" s="756"/>
      <c r="E73" s="756"/>
      <c r="F73" s="754"/>
      <c r="G73" s="754"/>
      <c r="H73" s="754"/>
      <c r="I73" s="754"/>
      <c r="J73" s="754"/>
      <c r="K73" s="754"/>
      <c r="L73" s="754"/>
      <c r="M73" s="754"/>
      <c r="N73" s="754"/>
      <c r="O73" s="754"/>
      <c r="P73" s="754"/>
      <c r="Q73" s="754"/>
      <c r="R73" s="754"/>
      <c r="S73" s="757"/>
      <c r="T73" s="757"/>
      <c r="U73" s="757"/>
      <c r="V73" s="757"/>
      <c r="W73" s="757"/>
      <c r="X73" s="757"/>
      <c r="Y73" s="757"/>
      <c r="Z73" s="757"/>
      <c r="AA73" s="757"/>
      <c r="AB73" s="758"/>
      <c r="AC73" s="757"/>
      <c r="AD73" s="757"/>
      <c r="AE73" s="757"/>
      <c r="AF73" s="757"/>
      <c r="AG73" s="757"/>
      <c r="AH73" s="757"/>
      <c r="AI73" s="754"/>
      <c r="AJ73" s="754"/>
      <c r="AK73" s="754"/>
      <c r="AL73" s="754"/>
      <c r="AM73" s="754"/>
      <c r="AN73" s="754"/>
      <c r="AO73" s="754"/>
      <c r="AP73" s="754"/>
      <c r="AQ73" s="754"/>
      <c r="AR73" s="754"/>
      <c r="AS73" s="754"/>
      <c r="AT73" s="754"/>
      <c r="AU73" s="754"/>
      <c r="AV73" s="754"/>
      <c r="AW73" s="754"/>
      <c r="AX73" s="754"/>
      <c r="AY73" s="754"/>
      <c r="AZ73" s="754"/>
      <c r="BA73" s="754"/>
      <c r="BB73" s="754"/>
      <c r="BC73" s="754"/>
      <c r="BD73" s="754"/>
      <c r="BE73" s="754"/>
      <c r="BF73" s="754"/>
      <c r="BG73" s="754"/>
      <c r="BH73" s="754"/>
      <c r="BI73" s="754"/>
      <c r="BJ73" s="754"/>
      <c r="BK73" s="754"/>
      <c r="BL73" s="754"/>
      <c r="BM73" s="754"/>
      <c r="BO73" s="755"/>
    </row>
    <row r="74" spans="1:75" ht="15">
      <c r="D74" s="759"/>
      <c r="E74" s="756"/>
      <c r="F74" s="754"/>
      <c r="G74" s="1600"/>
      <c r="H74" s="1601"/>
      <c r="I74" s="1595"/>
      <c r="J74" s="1596"/>
      <c r="K74" s="1595"/>
      <c r="L74" s="1596"/>
      <c r="M74" s="1595"/>
      <c r="N74" s="1602"/>
      <c r="O74" s="760"/>
      <c r="P74" s="761"/>
      <c r="Q74" s="762"/>
      <c r="R74" s="762"/>
      <c r="S74" s="1597" t="s">
        <v>551</v>
      </c>
      <c r="T74" s="1598"/>
      <c r="U74" s="1599" t="s">
        <v>551</v>
      </c>
      <c r="V74" s="1599"/>
      <c r="W74" s="1599" t="s">
        <v>552</v>
      </c>
      <c r="X74" s="1599"/>
      <c r="Y74" s="1599" t="s">
        <v>552</v>
      </c>
      <c r="Z74" s="1599"/>
      <c r="AA74" s="1599" t="s">
        <v>553</v>
      </c>
      <c r="AB74" s="1599"/>
      <c r="AC74" s="1599" t="s">
        <v>553</v>
      </c>
      <c r="AD74" s="1597"/>
      <c r="AE74" s="1597" t="s">
        <v>553</v>
      </c>
      <c r="AF74" s="1598"/>
      <c r="AG74" s="1597" t="s">
        <v>553</v>
      </c>
      <c r="AH74" s="1598"/>
      <c r="AI74" s="754"/>
      <c r="AJ74" s="762"/>
      <c r="AK74" s="762"/>
      <c r="AL74" s="1595"/>
      <c r="AM74" s="1596"/>
      <c r="AN74" s="1595"/>
      <c r="AO74" s="1596"/>
      <c r="AP74" s="1595"/>
      <c r="AQ74" s="1596"/>
      <c r="AR74" s="1595"/>
      <c r="AS74" s="1596"/>
      <c r="AT74" s="1595"/>
      <c r="AU74" s="1596"/>
      <c r="AV74" s="754"/>
      <c r="AW74" s="754"/>
      <c r="AX74" s="754"/>
      <c r="AY74" s="1593"/>
      <c r="AZ74" s="1594"/>
      <c r="BA74" s="1593"/>
      <c r="BB74" s="1594"/>
      <c r="BC74" s="1592"/>
      <c r="BD74" s="1592"/>
      <c r="BE74" s="1592"/>
      <c r="BF74" s="1592"/>
      <c r="BG74" s="1592"/>
      <c r="BH74" s="1592"/>
      <c r="BI74" s="1592"/>
      <c r="BJ74" s="1592"/>
      <c r="BK74" s="1592"/>
      <c r="BL74" s="1592"/>
      <c r="BM74" s="754"/>
    </row>
    <row r="75" spans="1:75" ht="8.1" customHeight="1">
      <c r="B75" s="755"/>
      <c r="D75" s="756"/>
      <c r="E75" s="756"/>
      <c r="F75" s="754"/>
      <c r="G75" s="754"/>
      <c r="H75" s="754"/>
      <c r="I75" s="754"/>
      <c r="J75" s="754"/>
      <c r="K75" s="754"/>
      <c r="L75" s="754"/>
      <c r="M75" s="754"/>
      <c r="N75" s="754"/>
      <c r="O75" s="754"/>
      <c r="P75" s="754"/>
      <c r="Q75" s="754"/>
      <c r="R75" s="754"/>
      <c r="S75" s="757"/>
      <c r="T75" s="757"/>
      <c r="U75" s="757"/>
      <c r="V75" s="757"/>
      <c r="W75" s="757"/>
      <c r="X75" s="757"/>
      <c r="Y75" s="757"/>
      <c r="Z75" s="757"/>
      <c r="AA75" s="757"/>
      <c r="AB75" s="757"/>
      <c r="AC75" s="757"/>
      <c r="AD75" s="757"/>
      <c r="AE75" s="757"/>
      <c r="AF75" s="757"/>
      <c r="AG75" s="757"/>
      <c r="AH75" s="757"/>
      <c r="AI75" s="754"/>
      <c r="AJ75" s="754"/>
      <c r="AK75" s="754"/>
      <c r="AL75" s="754"/>
      <c r="AM75" s="754"/>
      <c r="AN75" s="754"/>
      <c r="AO75" s="754"/>
      <c r="AP75" s="754"/>
      <c r="AQ75" s="754"/>
      <c r="AR75" s="754"/>
      <c r="AS75" s="754"/>
      <c r="AT75" s="754"/>
      <c r="AU75" s="754"/>
      <c r="AV75" s="754"/>
      <c r="AW75" s="754"/>
      <c r="AX75" s="754"/>
      <c r="AY75" s="754"/>
      <c r="AZ75" s="754"/>
      <c r="BA75" s="754"/>
      <c r="BB75" s="754"/>
      <c r="BC75" s="754"/>
      <c r="BD75" s="754"/>
      <c r="BE75" s="754"/>
      <c r="BF75" s="754"/>
      <c r="BG75" s="754"/>
      <c r="BH75" s="754"/>
      <c r="BI75" s="754"/>
      <c r="BJ75" s="754"/>
      <c r="BK75" s="754"/>
      <c r="BL75" s="754"/>
      <c r="BM75" s="754"/>
      <c r="BO75" s="755"/>
    </row>
    <row r="76" spans="1:75" ht="15">
      <c r="D76" s="756"/>
      <c r="E76" s="756"/>
      <c r="F76" s="754"/>
      <c r="G76" s="1600"/>
      <c r="H76" s="1601"/>
      <c r="I76" s="1595"/>
      <c r="J76" s="1596"/>
      <c r="K76" s="1595"/>
      <c r="L76" s="1596"/>
      <c r="M76" s="1595"/>
      <c r="N76" s="1602"/>
      <c r="O76" s="760"/>
      <c r="P76" s="761"/>
      <c r="Q76" s="762"/>
      <c r="R76" s="762"/>
      <c r="S76" s="1597" t="s">
        <v>551</v>
      </c>
      <c r="T76" s="1598"/>
      <c r="U76" s="1599" t="s">
        <v>551</v>
      </c>
      <c r="V76" s="1599"/>
      <c r="W76" s="1599" t="s">
        <v>552</v>
      </c>
      <c r="X76" s="1599"/>
      <c r="Y76" s="1599" t="s">
        <v>552</v>
      </c>
      <c r="Z76" s="1599"/>
      <c r="AA76" s="1599" t="s">
        <v>553</v>
      </c>
      <c r="AB76" s="1599"/>
      <c r="AC76" s="1599" t="s">
        <v>553</v>
      </c>
      <c r="AD76" s="1597"/>
      <c r="AE76" s="1597" t="s">
        <v>553</v>
      </c>
      <c r="AF76" s="1598"/>
      <c r="AG76" s="1597" t="s">
        <v>553</v>
      </c>
      <c r="AH76" s="1598"/>
      <c r="AI76" s="754"/>
      <c r="AJ76" s="762"/>
      <c r="AK76" s="762"/>
      <c r="AL76" s="1595"/>
      <c r="AM76" s="1596"/>
      <c r="AN76" s="1595"/>
      <c r="AO76" s="1596"/>
      <c r="AP76" s="1595"/>
      <c r="AQ76" s="1596"/>
      <c r="AR76" s="1595"/>
      <c r="AS76" s="1596"/>
      <c r="AT76" s="1595"/>
      <c r="AU76" s="1596"/>
      <c r="AV76" s="754"/>
      <c r="AW76" s="754"/>
      <c r="AX76" s="754"/>
      <c r="AY76" s="1593"/>
      <c r="AZ76" s="1594"/>
      <c r="BA76" s="1593"/>
      <c r="BB76" s="1594"/>
      <c r="BC76" s="1592"/>
      <c r="BD76" s="1592"/>
      <c r="BE76" s="1592"/>
      <c r="BF76" s="1592"/>
      <c r="BG76" s="1592"/>
      <c r="BH76" s="1592"/>
      <c r="BI76" s="1592"/>
      <c r="BJ76" s="1592"/>
      <c r="BK76" s="1592"/>
      <c r="BL76" s="1592"/>
      <c r="BM76" s="754"/>
    </row>
    <row r="77" spans="1:75" ht="8.1" customHeight="1">
      <c r="B77" s="755"/>
      <c r="D77" s="763"/>
      <c r="E77" s="763"/>
      <c r="F77" s="754"/>
      <c r="G77" s="754"/>
      <c r="H77" s="754"/>
      <c r="I77" s="754"/>
      <c r="J77" s="754"/>
      <c r="K77" s="754"/>
      <c r="L77" s="754"/>
      <c r="M77" s="754"/>
      <c r="N77" s="754"/>
      <c r="O77" s="754"/>
      <c r="P77" s="754"/>
      <c r="Q77" s="754"/>
      <c r="R77" s="754"/>
      <c r="S77" s="757"/>
      <c r="T77" s="757"/>
      <c r="U77" s="757"/>
      <c r="V77" s="757"/>
      <c r="W77" s="757"/>
      <c r="X77" s="757"/>
      <c r="Y77" s="757"/>
      <c r="Z77" s="757"/>
      <c r="AA77" s="757"/>
      <c r="AB77" s="757"/>
      <c r="AC77" s="757"/>
      <c r="AD77" s="757"/>
      <c r="AE77" s="757"/>
      <c r="AF77" s="757"/>
      <c r="AG77" s="757"/>
      <c r="AH77" s="757"/>
      <c r="AI77" s="754"/>
      <c r="AJ77" s="754"/>
      <c r="AK77" s="754"/>
      <c r="AL77" s="754"/>
      <c r="AM77" s="754"/>
      <c r="AN77" s="754"/>
      <c r="AO77" s="754"/>
      <c r="AP77" s="754"/>
      <c r="AQ77" s="754"/>
      <c r="AR77" s="754"/>
      <c r="AS77" s="754"/>
      <c r="AT77" s="754"/>
      <c r="AU77" s="754"/>
      <c r="AV77" s="754"/>
      <c r="AW77" s="754"/>
      <c r="AX77" s="754"/>
      <c r="AY77" s="754"/>
      <c r="AZ77" s="754"/>
      <c r="BA77" s="754"/>
      <c r="BB77" s="754"/>
      <c r="BC77" s="754"/>
      <c r="BD77" s="754"/>
      <c r="BE77" s="754"/>
      <c r="BF77" s="754"/>
      <c r="BG77" s="754"/>
      <c r="BH77" s="754"/>
      <c r="BI77" s="754"/>
      <c r="BJ77" s="754"/>
      <c r="BK77" s="754"/>
      <c r="BL77" s="754"/>
      <c r="BM77" s="754"/>
      <c r="BO77" s="755"/>
    </row>
    <row r="78" spans="1:75" ht="15">
      <c r="D78" s="756"/>
      <c r="E78" s="756"/>
      <c r="F78" s="754"/>
      <c r="G78" s="1600"/>
      <c r="H78" s="1601"/>
      <c r="I78" s="1595"/>
      <c r="J78" s="1596"/>
      <c r="K78" s="1595"/>
      <c r="L78" s="1596"/>
      <c r="M78" s="1595"/>
      <c r="N78" s="1602"/>
      <c r="O78" s="760"/>
      <c r="P78" s="761"/>
      <c r="Q78" s="762"/>
      <c r="R78" s="762"/>
      <c r="S78" s="1597" t="s">
        <v>551</v>
      </c>
      <c r="T78" s="1598"/>
      <c r="U78" s="1599" t="s">
        <v>551</v>
      </c>
      <c r="V78" s="1599"/>
      <c r="W78" s="1599" t="s">
        <v>552</v>
      </c>
      <c r="X78" s="1599"/>
      <c r="Y78" s="1599" t="s">
        <v>552</v>
      </c>
      <c r="Z78" s="1599"/>
      <c r="AA78" s="1599" t="s">
        <v>553</v>
      </c>
      <c r="AB78" s="1599"/>
      <c r="AC78" s="1599" t="s">
        <v>553</v>
      </c>
      <c r="AD78" s="1597"/>
      <c r="AE78" s="1597" t="s">
        <v>553</v>
      </c>
      <c r="AF78" s="1598"/>
      <c r="AG78" s="1597" t="s">
        <v>553</v>
      </c>
      <c r="AH78" s="1598"/>
      <c r="AI78" s="754"/>
      <c r="AJ78" s="762"/>
      <c r="AK78" s="762"/>
      <c r="AL78" s="1595"/>
      <c r="AM78" s="1596"/>
      <c r="AN78" s="1595"/>
      <c r="AO78" s="1596"/>
      <c r="AP78" s="1595"/>
      <c r="AQ78" s="1596"/>
      <c r="AR78" s="1595"/>
      <c r="AS78" s="1596"/>
      <c r="AT78" s="1595"/>
      <c r="AU78" s="1596"/>
      <c r="AV78" s="754"/>
      <c r="AW78" s="754"/>
      <c r="AX78" s="754"/>
      <c r="AY78" s="1593"/>
      <c r="AZ78" s="1594"/>
      <c r="BA78" s="1593"/>
      <c r="BB78" s="1594"/>
      <c r="BC78" s="1592"/>
      <c r="BD78" s="1592"/>
      <c r="BE78" s="1592"/>
      <c r="BF78" s="1592"/>
      <c r="BG78" s="1592"/>
      <c r="BH78" s="1592"/>
      <c r="BI78" s="1592"/>
      <c r="BJ78" s="1592"/>
      <c r="BK78" s="1592"/>
      <c r="BL78" s="1592"/>
      <c r="BM78" s="754"/>
    </row>
    <row r="79" spans="1:75" ht="8.1" customHeight="1">
      <c r="B79" s="755"/>
      <c r="D79" s="764"/>
      <c r="E79" s="764"/>
      <c r="F79" s="754"/>
      <c r="G79" s="754"/>
      <c r="H79" s="754"/>
      <c r="I79" s="754"/>
      <c r="J79" s="754"/>
      <c r="K79" s="754"/>
      <c r="L79" s="754"/>
      <c r="M79" s="754"/>
      <c r="N79" s="754"/>
      <c r="O79" s="754"/>
      <c r="P79" s="754"/>
      <c r="Q79" s="754"/>
      <c r="R79" s="754"/>
      <c r="S79" s="757"/>
      <c r="T79" s="757"/>
      <c r="U79" s="757"/>
      <c r="V79" s="757"/>
      <c r="W79" s="757"/>
      <c r="X79" s="757"/>
      <c r="Y79" s="757"/>
      <c r="Z79" s="757"/>
      <c r="AA79" s="757"/>
      <c r="AB79" s="757"/>
      <c r="AC79" s="757"/>
      <c r="AD79" s="757"/>
      <c r="AE79" s="757"/>
      <c r="AF79" s="757"/>
      <c r="AG79" s="757"/>
      <c r="AH79" s="757"/>
      <c r="AI79" s="754"/>
      <c r="AJ79" s="754"/>
      <c r="AK79" s="754"/>
      <c r="AL79" s="754"/>
      <c r="AM79" s="754"/>
      <c r="AN79" s="754"/>
      <c r="AO79" s="754"/>
      <c r="AP79" s="754"/>
      <c r="AQ79" s="754"/>
      <c r="AR79" s="754"/>
      <c r="AS79" s="754"/>
      <c r="AT79" s="754"/>
      <c r="AU79" s="754"/>
      <c r="AV79" s="754"/>
      <c r="AW79" s="754"/>
      <c r="AX79" s="754"/>
      <c r="AY79" s="754"/>
      <c r="AZ79" s="754"/>
      <c r="BA79" s="754"/>
      <c r="BB79" s="754"/>
      <c r="BC79" s="754"/>
      <c r="BD79" s="754"/>
      <c r="BE79" s="754"/>
      <c r="BF79" s="754"/>
      <c r="BG79" s="754"/>
      <c r="BH79" s="754"/>
      <c r="BI79" s="754"/>
      <c r="BJ79" s="754"/>
      <c r="BK79" s="754"/>
      <c r="BL79" s="754"/>
      <c r="BM79" s="754"/>
      <c r="BO79" s="755"/>
    </row>
    <row r="80" spans="1:75" ht="15">
      <c r="D80" s="764"/>
      <c r="E80" s="756"/>
      <c r="F80" s="754"/>
      <c r="G80" s="1600"/>
      <c r="H80" s="1601"/>
      <c r="I80" s="1595"/>
      <c r="J80" s="1596"/>
      <c r="K80" s="1595"/>
      <c r="L80" s="1596"/>
      <c r="M80" s="1595"/>
      <c r="N80" s="1602"/>
      <c r="O80" s="760"/>
      <c r="P80" s="761"/>
      <c r="Q80" s="762"/>
      <c r="R80" s="762"/>
      <c r="S80" s="1597" t="s">
        <v>551</v>
      </c>
      <c r="T80" s="1598"/>
      <c r="U80" s="1599" t="s">
        <v>551</v>
      </c>
      <c r="V80" s="1599"/>
      <c r="W80" s="1599" t="s">
        <v>552</v>
      </c>
      <c r="X80" s="1599"/>
      <c r="Y80" s="1599" t="s">
        <v>552</v>
      </c>
      <c r="Z80" s="1599"/>
      <c r="AA80" s="1599" t="s">
        <v>553</v>
      </c>
      <c r="AB80" s="1599"/>
      <c r="AC80" s="1599" t="s">
        <v>553</v>
      </c>
      <c r="AD80" s="1597"/>
      <c r="AE80" s="1597" t="s">
        <v>553</v>
      </c>
      <c r="AF80" s="1598"/>
      <c r="AG80" s="1597" t="s">
        <v>553</v>
      </c>
      <c r="AH80" s="1598"/>
      <c r="AI80" s="754"/>
      <c r="AJ80" s="762"/>
      <c r="AK80" s="762"/>
      <c r="AL80" s="1595"/>
      <c r="AM80" s="1596"/>
      <c r="AN80" s="1595"/>
      <c r="AO80" s="1596"/>
      <c r="AP80" s="1595"/>
      <c r="AQ80" s="1596"/>
      <c r="AR80" s="1595"/>
      <c r="AS80" s="1596"/>
      <c r="AT80" s="1595"/>
      <c r="AU80" s="1596"/>
      <c r="AV80" s="754"/>
      <c r="AW80" s="754"/>
      <c r="AX80" s="754"/>
      <c r="AY80" s="1593"/>
      <c r="AZ80" s="1594"/>
      <c r="BA80" s="1593"/>
      <c r="BB80" s="1594"/>
      <c r="BC80" s="1592"/>
      <c r="BD80" s="1592"/>
      <c r="BE80" s="1592"/>
      <c r="BF80" s="1592"/>
      <c r="BG80" s="1592"/>
      <c r="BH80" s="1592"/>
      <c r="BI80" s="1592"/>
      <c r="BJ80" s="1592"/>
      <c r="BK80" s="1592"/>
      <c r="BL80" s="1592"/>
      <c r="BM80" s="754"/>
    </row>
    <row r="81" spans="2:67" ht="8.1" customHeight="1">
      <c r="B81" s="755"/>
      <c r="D81" s="754"/>
      <c r="E81" s="754"/>
      <c r="F81" s="754"/>
      <c r="G81" s="754"/>
      <c r="H81" s="754"/>
      <c r="I81" s="754"/>
      <c r="J81" s="754"/>
      <c r="K81" s="754"/>
      <c r="L81" s="754"/>
      <c r="M81" s="754"/>
      <c r="N81" s="754"/>
      <c r="O81" s="754"/>
      <c r="P81" s="754"/>
      <c r="Q81" s="754"/>
      <c r="R81" s="754"/>
      <c r="S81" s="754"/>
      <c r="T81" s="754"/>
      <c r="U81" s="754"/>
      <c r="V81" s="754"/>
      <c r="W81" s="754"/>
      <c r="X81" s="754"/>
      <c r="Y81" s="754"/>
      <c r="Z81" s="754"/>
      <c r="AA81" s="754"/>
      <c r="AB81" s="754"/>
      <c r="AC81" s="754"/>
      <c r="AD81" s="754"/>
      <c r="AE81" s="754"/>
      <c r="AF81" s="754"/>
      <c r="AG81" s="754"/>
      <c r="AH81" s="754"/>
      <c r="AI81" s="754"/>
      <c r="AJ81" s="754"/>
      <c r="AK81" s="754"/>
      <c r="AL81" s="754"/>
      <c r="AM81" s="754"/>
      <c r="AN81" s="754"/>
      <c r="AO81" s="754"/>
      <c r="AP81" s="754"/>
      <c r="AQ81" s="754"/>
      <c r="AR81" s="754"/>
      <c r="AS81" s="754"/>
      <c r="AT81" s="754"/>
      <c r="AU81" s="754"/>
      <c r="AV81" s="754"/>
      <c r="AW81" s="754"/>
      <c r="AX81" s="754"/>
      <c r="AY81" s="754"/>
      <c r="AZ81" s="754"/>
      <c r="BA81" s="754"/>
      <c r="BB81" s="754"/>
      <c r="BC81" s="754"/>
      <c r="BD81" s="754"/>
      <c r="BE81" s="754"/>
      <c r="BF81" s="754"/>
      <c r="BG81" s="754"/>
      <c r="BH81" s="754"/>
      <c r="BI81" s="754"/>
      <c r="BJ81" s="754"/>
      <c r="BK81" s="754"/>
      <c r="BL81" s="754"/>
      <c r="BM81" s="754"/>
      <c r="BO81" s="755"/>
    </row>
    <row r="82" spans="2:67">
      <c r="D82" s="764"/>
      <c r="E82" s="1689" t="s">
        <v>554</v>
      </c>
      <c r="F82" s="1689"/>
      <c r="G82" s="1689"/>
      <c r="H82" s="1689"/>
      <c r="I82" s="1689"/>
      <c r="J82" s="1689"/>
      <c r="K82" s="765" t="s">
        <v>555</v>
      </c>
      <c r="L82" s="754"/>
      <c r="M82" s="754"/>
      <c r="N82" s="754"/>
      <c r="O82" s="754"/>
      <c r="P82" s="754"/>
      <c r="Q82" s="754"/>
      <c r="R82" s="754"/>
      <c r="S82" s="754"/>
      <c r="T82" s="754"/>
      <c r="U82" s="754"/>
      <c r="V82" s="754"/>
      <c r="W82" s="754"/>
      <c r="X82" s="754"/>
      <c r="Y82" s="754"/>
      <c r="Z82" s="754"/>
      <c r="AA82" s="754"/>
      <c r="AB82" s="754"/>
      <c r="AC82" s="754"/>
      <c r="AD82" s="754"/>
      <c r="AE82" s="754"/>
      <c r="AF82" s="754"/>
      <c r="AG82" s="754"/>
      <c r="AH82" s="754"/>
      <c r="AI82" s="754"/>
      <c r="AJ82" s="754"/>
      <c r="AK82" s="754"/>
      <c r="AL82" s="754"/>
      <c r="AM82" s="754"/>
      <c r="AN82" s="754"/>
      <c r="AO82" s="754"/>
      <c r="AP82" s="754"/>
      <c r="AQ82" s="754"/>
      <c r="AR82" s="754"/>
      <c r="AS82" s="754"/>
      <c r="AT82" s="754"/>
      <c r="AU82" s="754"/>
      <c r="AV82" s="754"/>
      <c r="AW82" s="754"/>
      <c r="AX82" s="754"/>
      <c r="AY82" s="754"/>
      <c r="AZ82" s="754"/>
      <c r="BA82" s="754"/>
      <c r="BB82" s="754"/>
      <c r="BC82" s="754"/>
      <c r="BD82" s="754"/>
      <c r="BE82" s="754"/>
      <c r="BF82" s="754"/>
      <c r="BG82" s="754"/>
      <c r="BH82" s="754"/>
      <c r="BI82" s="754"/>
      <c r="BJ82" s="754"/>
      <c r="BK82" s="754"/>
      <c r="BL82" s="754"/>
      <c r="BM82" s="754"/>
    </row>
    <row r="83" spans="2:67" ht="8.1" customHeight="1">
      <c r="B83" s="755"/>
      <c r="D83" s="754"/>
      <c r="E83" s="754"/>
      <c r="F83" s="754"/>
      <c r="G83" s="754"/>
      <c r="H83" s="754"/>
      <c r="I83" s="754"/>
      <c r="J83" s="754"/>
      <c r="K83" s="754"/>
      <c r="L83" s="754"/>
      <c r="M83" s="754"/>
      <c r="N83" s="754"/>
      <c r="O83" s="754"/>
      <c r="P83" s="754"/>
      <c r="Q83" s="754"/>
      <c r="R83" s="754"/>
      <c r="S83" s="754"/>
      <c r="T83" s="754"/>
      <c r="U83" s="754"/>
      <c r="V83" s="754"/>
      <c r="W83" s="754"/>
      <c r="X83" s="754"/>
      <c r="Y83" s="754"/>
      <c r="Z83" s="754"/>
      <c r="AA83" s="754"/>
      <c r="AB83" s="754"/>
      <c r="AC83" s="754"/>
      <c r="AD83" s="754"/>
      <c r="AE83" s="754"/>
      <c r="AF83" s="754"/>
      <c r="AG83" s="754"/>
      <c r="AH83" s="754"/>
      <c r="AI83" s="754"/>
      <c r="AJ83" s="754"/>
      <c r="AK83" s="754"/>
      <c r="AL83" s="754"/>
      <c r="AM83" s="754"/>
      <c r="AN83" s="754"/>
      <c r="AO83" s="754"/>
      <c r="AP83" s="754"/>
      <c r="AQ83" s="754"/>
      <c r="AR83" s="754"/>
      <c r="AS83" s="754"/>
      <c r="AT83" s="754"/>
      <c r="AU83" s="754"/>
      <c r="AV83" s="754"/>
      <c r="AW83" s="754"/>
      <c r="AX83" s="754"/>
      <c r="AY83" s="754"/>
      <c r="AZ83" s="754"/>
      <c r="BA83" s="754"/>
      <c r="BB83" s="754"/>
      <c r="BC83" s="754"/>
      <c r="BD83" s="754"/>
      <c r="BE83" s="754"/>
      <c r="BF83" s="754"/>
      <c r="BG83" s="754"/>
      <c r="BH83" s="754"/>
      <c r="BI83" s="754"/>
      <c r="BJ83" s="754"/>
      <c r="BK83" s="754"/>
      <c r="BL83" s="754"/>
      <c r="BM83" s="754"/>
      <c r="BO83" s="755"/>
    </row>
    <row r="84" spans="2:67" ht="14.25" customHeight="1">
      <c r="D84" s="766"/>
      <c r="E84" s="767" t="s">
        <v>556</v>
      </c>
      <c r="F84" s="768"/>
      <c r="G84" s="768"/>
      <c r="H84" s="768"/>
      <c r="I84" s="768"/>
      <c r="J84" s="768"/>
      <c r="K84" s="768"/>
      <c r="L84" s="768"/>
      <c r="M84" s="768"/>
      <c r="N84" s="768"/>
      <c r="O84" s="768"/>
      <c r="P84" s="768"/>
      <c r="Q84" s="768"/>
      <c r="R84" s="768"/>
      <c r="S84" s="768"/>
      <c r="T84" s="768"/>
      <c r="U84" s="768"/>
      <c r="V84" s="768"/>
      <c r="W84" s="768"/>
      <c r="X84" s="768"/>
      <c r="Y84" s="768"/>
      <c r="Z84" s="768"/>
      <c r="AA84" s="768"/>
      <c r="AB84" s="768"/>
      <c r="AC84" s="768"/>
      <c r="AD84" s="768"/>
      <c r="AE84" s="768"/>
      <c r="AF84" s="768"/>
      <c r="AG84" s="768"/>
      <c r="AH84" s="768"/>
      <c r="AI84" s="768"/>
      <c r="AJ84" s="768"/>
      <c r="AK84" s="768"/>
      <c r="AL84" s="768"/>
      <c r="AM84" s="768"/>
      <c r="AN84" s="769"/>
      <c r="AO84" s="768"/>
      <c r="AP84" s="769"/>
      <c r="AQ84" s="769"/>
      <c r="AR84" s="769"/>
      <c r="AS84" s="770" t="s">
        <v>557</v>
      </c>
      <c r="AT84" s="769"/>
      <c r="AU84" s="768"/>
      <c r="AV84" s="768"/>
      <c r="AW84" s="768"/>
      <c r="AX84" s="768"/>
      <c r="AY84" s="768"/>
      <c r="AZ84" s="768"/>
      <c r="BA84" s="768"/>
      <c r="BB84" s="768"/>
      <c r="BC84" s="768"/>
      <c r="BD84" s="768"/>
      <c r="BE84" s="768"/>
      <c r="BF84" s="768"/>
      <c r="BG84" s="768"/>
      <c r="BH84" s="768"/>
      <c r="BI84" s="768"/>
      <c r="BJ84" s="768"/>
      <c r="BK84" s="768"/>
      <c r="BL84" s="768"/>
      <c r="BM84" s="768"/>
    </row>
    <row r="85" spans="2:67" ht="8.1" customHeight="1">
      <c r="B85" s="755"/>
      <c r="D85" s="695"/>
      <c r="E85" s="771"/>
      <c r="F85" s="695"/>
      <c r="G85" s="695"/>
      <c r="H85" s="695"/>
      <c r="I85" s="695"/>
      <c r="J85" s="695"/>
      <c r="K85" s="695"/>
      <c r="L85" s="695"/>
      <c r="M85" s="695"/>
      <c r="N85" s="695"/>
      <c r="O85" s="695"/>
      <c r="P85" s="695"/>
      <c r="Q85" s="695"/>
      <c r="R85" s="695"/>
      <c r="S85" s="695"/>
      <c r="T85" s="695"/>
      <c r="U85" s="695"/>
      <c r="V85" s="695"/>
      <c r="W85" s="695"/>
      <c r="X85" s="695"/>
      <c r="Y85" s="695"/>
      <c r="Z85" s="695"/>
      <c r="AA85" s="772"/>
      <c r="AB85" s="773"/>
      <c r="AC85" s="773"/>
      <c r="AD85" s="773"/>
      <c r="AE85" s="773"/>
      <c r="AF85" s="773"/>
      <c r="AG85" s="773"/>
      <c r="AH85" s="773"/>
      <c r="AI85" s="773"/>
      <c r="AJ85" s="773"/>
      <c r="AK85" s="773"/>
      <c r="AL85" s="773"/>
      <c r="AM85" s="773"/>
      <c r="AN85" s="773"/>
      <c r="AO85" s="773"/>
      <c r="AP85" s="773"/>
      <c r="AQ85" s="773"/>
      <c r="AR85" s="773"/>
      <c r="AS85" s="773"/>
      <c r="AT85" s="773"/>
      <c r="AU85" s="773"/>
      <c r="AV85" s="773"/>
      <c r="AW85" s="773"/>
      <c r="AX85" s="773"/>
      <c r="AY85" s="773"/>
      <c r="AZ85" s="773"/>
      <c r="BA85" s="773"/>
      <c r="BB85" s="773"/>
      <c r="BC85" s="773"/>
      <c r="BD85" s="773"/>
      <c r="BE85" s="773"/>
      <c r="BF85" s="773"/>
      <c r="BG85" s="773"/>
      <c r="BH85" s="773"/>
      <c r="BI85" s="773"/>
      <c r="BJ85" s="773"/>
      <c r="BK85" s="773"/>
      <c r="BL85" s="773"/>
      <c r="BM85" s="773"/>
      <c r="BO85" s="755"/>
    </row>
    <row r="86" spans="2:67" ht="11.25" customHeight="1">
      <c r="D86" s="695"/>
      <c r="E86" s="771"/>
      <c r="F86" s="695"/>
      <c r="G86" s="695"/>
      <c r="I86" s="774" t="s">
        <v>583</v>
      </c>
      <c r="J86" s="775"/>
      <c r="K86" s="775"/>
      <c r="L86" s="775"/>
      <c r="M86" s="775"/>
      <c r="N86" s="775"/>
      <c r="O86" s="775"/>
      <c r="P86" s="775"/>
      <c r="Q86" s="775"/>
      <c r="R86" s="775"/>
      <c r="S86" s="775"/>
      <c r="T86" s="775"/>
      <c r="U86" s="776" t="s">
        <v>584</v>
      </c>
      <c r="V86" s="775"/>
      <c r="W86" s="775"/>
      <c r="X86" s="775"/>
      <c r="Y86" s="775"/>
      <c r="Z86" s="775"/>
      <c r="AA86" s="777"/>
      <c r="AB86" s="778"/>
      <c r="AC86" s="778"/>
      <c r="AD86" s="778"/>
      <c r="AE86" s="778"/>
      <c r="AF86" s="778"/>
      <c r="AG86" s="778"/>
      <c r="AH86" s="778"/>
      <c r="AI86" s="778"/>
      <c r="AJ86" s="779" t="s">
        <v>585</v>
      </c>
      <c r="AN86" s="778"/>
      <c r="AO86" s="778"/>
      <c r="AP86" s="778"/>
      <c r="AQ86" s="778"/>
      <c r="AR86" s="778"/>
      <c r="AS86" s="778"/>
      <c r="AT86" s="778"/>
      <c r="AU86" s="778"/>
      <c r="AV86" s="778"/>
      <c r="AW86" s="778"/>
      <c r="AX86" s="778"/>
      <c r="AY86" s="778"/>
      <c r="AZ86" s="780" t="s">
        <v>586</v>
      </c>
      <c r="BA86" s="773"/>
      <c r="BC86" s="773"/>
      <c r="BD86" s="773"/>
      <c r="BE86" s="773"/>
      <c r="BF86" s="773"/>
      <c r="BG86" s="773"/>
      <c r="BH86" s="773"/>
      <c r="BI86" s="773"/>
      <c r="BJ86" s="773"/>
      <c r="BK86" s="773"/>
      <c r="BL86" s="773"/>
      <c r="BM86" s="773"/>
    </row>
    <row r="87" spans="2:67" ht="8.1" customHeight="1">
      <c r="B87" s="755"/>
      <c r="D87" s="695"/>
      <c r="E87" s="771"/>
      <c r="F87" s="695"/>
      <c r="G87" s="695"/>
      <c r="H87" s="781"/>
      <c r="I87" s="695"/>
      <c r="J87" s="695"/>
      <c r="K87" s="695"/>
      <c r="L87" s="695"/>
      <c r="M87" s="695"/>
      <c r="N87" s="695"/>
      <c r="O87" s="695"/>
      <c r="P87" s="695"/>
      <c r="Q87" s="695"/>
      <c r="R87" s="695"/>
      <c r="S87" s="782"/>
      <c r="T87" s="695"/>
      <c r="U87" s="1701" t="str">
        <f>'16_2'!M60</f>
        <v>MO PHC Saputara</v>
      </c>
      <c r="V87" s="1702"/>
      <c r="W87" s="1702"/>
      <c r="X87" s="1702"/>
      <c r="Y87" s="1702"/>
      <c r="Z87" s="1702"/>
      <c r="AA87" s="1702"/>
      <c r="AB87" s="1702"/>
      <c r="AC87" s="1702"/>
      <c r="AD87" s="1702"/>
      <c r="AE87" s="1702"/>
      <c r="AF87" s="1703"/>
      <c r="AG87" s="783"/>
      <c r="AH87" s="784"/>
      <c r="AI87" s="773"/>
      <c r="AJ87" s="773"/>
      <c r="AK87" s="773"/>
      <c r="AL87" s="773"/>
      <c r="AM87" s="773"/>
      <c r="AN87" s="773"/>
      <c r="AO87" s="773"/>
      <c r="AP87" s="773"/>
      <c r="AQ87" s="773"/>
      <c r="AR87" s="773"/>
      <c r="AS87" s="773"/>
      <c r="AT87" s="773"/>
      <c r="AU87" s="773"/>
      <c r="AV87" s="773"/>
      <c r="AW87" s="773"/>
      <c r="AX87" s="773"/>
      <c r="AY87" s="773"/>
      <c r="AZ87" s="773"/>
      <c r="BA87" s="773"/>
      <c r="BB87" s="773"/>
      <c r="BC87" s="773"/>
      <c r="BD87" s="773"/>
      <c r="BE87" s="773"/>
      <c r="BF87" s="773"/>
      <c r="BG87" s="773"/>
      <c r="BH87" s="773"/>
      <c r="BI87" s="773"/>
      <c r="BJ87" s="773"/>
      <c r="BK87" s="773"/>
      <c r="BL87" s="773"/>
      <c r="BM87" s="773"/>
      <c r="BO87" s="755"/>
    </row>
    <row r="88" spans="2:67" ht="15" customHeight="1">
      <c r="B88" s="720"/>
      <c r="D88" s="695"/>
      <c r="E88" s="756"/>
      <c r="F88" s="754"/>
      <c r="G88" s="754"/>
      <c r="H88" s="754"/>
      <c r="I88" s="978" t="str">
        <f>UPPER(MID('Other Deails'!$H$20,A1,1))</f>
        <v>S</v>
      </c>
      <c r="J88" s="979" t="str">
        <f>UPPER(MID('Other Deails'!$H$20,B1,1))</f>
        <v>R</v>
      </c>
      <c r="K88" s="980" t="str">
        <f>UPPER(MID('Other Deails'!$H$20,C1,1))</f>
        <v>T</v>
      </c>
      <c r="L88" s="980" t="str">
        <f>UPPER(MID('Other Deails'!$H$20,D1,1))</f>
        <v>P</v>
      </c>
      <c r="M88" s="980" t="str">
        <f>UPPER(MID('Other Deails'!$H$20,E1,1))</f>
        <v>O</v>
      </c>
      <c r="N88" s="980" t="str">
        <f>UPPER(MID('Other Deails'!$H$20,F1,1))</f>
        <v>1</v>
      </c>
      <c r="O88" s="978" t="str">
        <f>UPPER(MID('Other Deails'!$H$20,G1,1))</f>
        <v>4</v>
      </c>
      <c r="P88" s="978" t="str">
        <f>UPPER(MID('Other Deails'!$H$20,H1,1))</f>
        <v>6</v>
      </c>
      <c r="Q88" s="980" t="str">
        <f>UPPER(MID('Other Deails'!$H$20,I1,1))</f>
        <v>7</v>
      </c>
      <c r="R88" s="980" t="str">
        <f>UPPER(MID('Other Deails'!$H$20,J1,1))</f>
        <v>E</v>
      </c>
      <c r="S88" s="785"/>
      <c r="T88" s="754"/>
      <c r="U88" s="1704"/>
      <c r="V88" s="1705"/>
      <c r="W88" s="1705"/>
      <c r="X88" s="1705"/>
      <c r="Y88" s="1705"/>
      <c r="Z88" s="1705"/>
      <c r="AA88" s="1705"/>
      <c r="AB88" s="1705"/>
      <c r="AC88" s="1705"/>
      <c r="AD88" s="1705"/>
      <c r="AE88" s="1705"/>
      <c r="AF88" s="1705"/>
      <c r="AG88" s="783"/>
      <c r="AH88" s="784"/>
      <c r="AI88" s="786"/>
      <c r="AJ88" s="1698" t="str">
        <f>'SAHAJ PAGE 1'!AZ81</f>
        <v/>
      </c>
      <c r="AK88" s="1700"/>
      <c r="AL88" s="1698" t="str">
        <f>'SAHAJ PAGE 1'!BB81</f>
        <v>2</v>
      </c>
      <c r="AM88" s="1699"/>
      <c r="AN88" s="1687" t="str">
        <f>'SAHAJ PAGE 1'!BD81</f>
        <v>5</v>
      </c>
      <c r="AO88" s="1688"/>
      <c r="AP88" s="1687" t="str">
        <f>'SAHAJ PAGE 1'!BF81</f>
        <v>6</v>
      </c>
      <c r="AQ88" s="1688"/>
      <c r="AR88" s="1687" t="str">
        <f>'SAHAJ PAGE 1'!BH81</f>
        <v>3</v>
      </c>
      <c r="AS88" s="1688"/>
      <c r="AT88" s="1687" t="str">
        <f>'SAHAJ PAGE 1'!BJ81</f>
        <v>1</v>
      </c>
      <c r="AU88" s="1699"/>
      <c r="AV88" s="1698" t="str">
        <f>'SAHAJ PAGE 1'!BL81</f>
        <v>0</v>
      </c>
      <c r="AW88" s="1699"/>
      <c r="AX88" s="787"/>
      <c r="AY88" s="754"/>
      <c r="AZ88" s="1695" t="str">
        <f>AC27</f>
        <v/>
      </c>
      <c r="BA88" s="1697"/>
      <c r="BB88" s="1695" t="str">
        <f>AE27</f>
        <v/>
      </c>
      <c r="BC88" s="1696"/>
      <c r="BD88" s="1617" t="str">
        <f>AG27</f>
        <v/>
      </c>
      <c r="BE88" s="1617"/>
      <c r="BF88" s="1617" t="str">
        <f>AI27</f>
        <v>7</v>
      </c>
      <c r="BG88" s="1617"/>
      <c r="BH88" s="1617" t="str">
        <f>AK27</f>
        <v>8</v>
      </c>
      <c r="BI88" s="1618"/>
      <c r="BJ88" s="1617" t="str">
        <f>AM27</f>
        <v>6</v>
      </c>
      <c r="BK88" s="1617"/>
      <c r="BL88" s="1617" t="str">
        <f>AO27</f>
        <v>0</v>
      </c>
      <c r="BM88" s="1618"/>
    </row>
    <row r="89" spans="2:67" ht="15" customHeight="1">
      <c r="B89" s="755"/>
      <c r="D89" s="695"/>
      <c r="E89" s="756"/>
      <c r="F89" s="754"/>
      <c r="G89" s="754"/>
      <c r="H89" s="754"/>
      <c r="I89" s="788"/>
      <c r="J89" s="695"/>
      <c r="K89" s="789"/>
      <c r="L89" s="789"/>
      <c r="M89" s="789"/>
      <c r="N89" s="789"/>
      <c r="O89" s="695"/>
      <c r="P89" s="695"/>
      <c r="Q89" s="789"/>
      <c r="R89" s="790"/>
      <c r="S89" s="754"/>
      <c r="T89" s="754"/>
      <c r="U89" s="754"/>
      <c r="V89" s="754"/>
      <c r="W89" s="754"/>
      <c r="X89" s="754"/>
      <c r="Y89" s="754"/>
      <c r="Z89" s="754"/>
      <c r="AA89" s="754"/>
      <c r="AB89" s="754"/>
      <c r="AC89" s="754"/>
      <c r="AD89" s="754"/>
      <c r="AE89" s="754"/>
      <c r="AF89" s="791"/>
      <c r="AG89" s="754"/>
      <c r="AH89" s="754"/>
      <c r="AI89" s="792"/>
      <c r="AJ89" s="754"/>
      <c r="AK89" s="754"/>
      <c r="AL89" s="754"/>
      <c r="AM89" s="754"/>
      <c r="AN89" s="754"/>
      <c r="AO89" s="754"/>
      <c r="AP89" s="754"/>
      <c r="AQ89" s="754"/>
      <c r="AR89" s="754"/>
      <c r="AS89" s="754"/>
      <c r="AT89" s="754"/>
      <c r="AU89" s="754"/>
      <c r="AV89" s="754"/>
      <c r="AW89" s="754"/>
      <c r="AX89" s="785"/>
      <c r="AY89" s="754"/>
      <c r="AZ89" s="754"/>
      <c r="BA89" s="754"/>
      <c r="BB89" s="754"/>
      <c r="BC89" s="754"/>
      <c r="BD89" s="754"/>
      <c r="BE89" s="754"/>
      <c r="BF89" s="754"/>
      <c r="BG89" s="754"/>
      <c r="BH89" s="754"/>
      <c r="BI89" s="754"/>
      <c r="BJ89" s="754"/>
      <c r="BK89" s="754"/>
      <c r="BL89" s="754"/>
      <c r="BM89" s="754"/>
      <c r="BO89" s="755"/>
    </row>
    <row r="90" spans="2:67" ht="15" customHeight="1">
      <c r="B90" s="793"/>
      <c r="D90" s="695"/>
      <c r="E90" s="756"/>
      <c r="F90" s="754"/>
      <c r="G90" s="754"/>
      <c r="H90" s="754"/>
      <c r="I90" s="981"/>
      <c r="J90" s="982"/>
      <c r="K90" s="983"/>
      <c r="L90" s="981"/>
      <c r="M90" s="981"/>
      <c r="N90" s="983"/>
      <c r="O90" s="983"/>
      <c r="P90" s="983"/>
      <c r="Q90" s="983"/>
      <c r="R90" s="984"/>
      <c r="S90" s="754"/>
      <c r="T90" s="754"/>
      <c r="U90" s="1674"/>
      <c r="V90" s="1675"/>
      <c r="W90" s="1675"/>
      <c r="X90" s="1675"/>
      <c r="Y90" s="1675"/>
      <c r="Z90" s="1675"/>
      <c r="AA90" s="1675"/>
      <c r="AB90" s="1675"/>
      <c r="AC90" s="1675"/>
      <c r="AD90" s="1675"/>
      <c r="AE90" s="1675"/>
      <c r="AF90" s="1675"/>
      <c r="AG90" s="794"/>
      <c r="AH90" s="786"/>
      <c r="AI90" s="786"/>
      <c r="AJ90" s="1706"/>
      <c r="AK90" s="1706"/>
      <c r="AL90" s="1706"/>
      <c r="AM90" s="1707"/>
      <c r="AN90" s="1693"/>
      <c r="AO90" s="1693"/>
      <c r="AP90" s="1693"/>
      <c r="AQ90" s="1693"/>
      <c r="AR90" s="1693"/>
      <c r="AS90" s="1693"/>
      <c r="AT90" s="1693"/>
      <c r="AU90" s="1707"/>
      <c r="AV90" s="1710"/>
      <c r="AW90" s="1707"/>
      <c r="AX90" s="762"/>
      <c r="AY90" s="754"/>
      <c r="AZ90" s="1620"/>
      <c r="BA90" s="1620"/>
      <c r="BB90" s="1620"/>
      <c r="BC90" s="1621"/>
      <c r="BD90" s="1619"/>
      <c r="BE90" s="1619"/>
      <c r="BF90" s="1619"/>
      <c r="BG90" s="1619"/>
      <c r="BH90" s="1619"/>
      <c r="BI90" s="1619"/>
      <c r="BJ90" s="1619"/>
      <c r="BK90" s="1619"/>
      <c r="BL90" s="1619"/>
      <c r="BM90" s="1621"/>
    </row>
    <row r="91" spans="2:67" ht="8.1" customHeight="1">
      <c r="B91" s="755"/>
      <c r="D91" s="695"/>
      <c r="E91" s="756"/>
      <c r="F91" s="754"/>
      <c r="G91" s="754"/>
      <c r="H91" s="754"/>
      <c r="I91" s="788"/>
      <c r="J91" s="695"/>
      <c r="K91" s="789"/>
      <c r="L91" s="695"/>
      <c r="M91" s="695"/>
      <c r="N91" s="789"/>
      <c r="O91" s="789"/>
      <c r="P91" s="789"/>
      <c r="Q91" s="789"/>
      <c r="R91" s="790"/>
      <c r="S91" s="754"/>
      <c r="T91" s="754"/>
      <c r="U91" s="754"/>
      <c r="V91" s="754"/>
      <c r="W91" s="754"/>
      <c r="X91" s="754"/>
      <c r="Y91" s="754"/>
      <c r="Z91" s="754"/>
      <c r="AA91" s="754"/>
      <c r="AB91" s="754"/>
      <c r="AC91" s="754"/>
      <c r="AD91" s="754"/>
      <c r="AE91" s="754"/>
      <c r="AF91" s="791"/>
      <c r="AG91" s="754"/>
      <c r="AH91" s="754"/>
      <c r="AI91" s="754"/>
      <c r="AJ91" s="754"/>
      <c r="AK91" s="754"/>
      <c r="AL91" s="754"/>
      <c r="AM91" s="754"/>
      <c r="AN91" s="754"/>
      <c r="AO91" s="754"/>
      <c r="AP91" s="754"/>
      <c r="AQ91" s="754"/>
      <c r="AR91" s="754"/>
      <c r="AS91" s="754"/>
      <c r="AT91" s="754"/>
      <c r="AU91" s="754"/>
      <c r="AV91" s="754"/>
      <c r="AW91" s="754"/>
      <c r="AX91" s="785"/>
      <c r="AY91" s="754"/>
      <c r="AZ91" s="754"/>
      <c r="BA91" s="754"/>
      <c r="BB91" s="754"/>
      <c r="BC91" s="754"/>
      <c r="BD91" s="754"/>
      <c r="BE91" s="754"/>
      <c r="BF91" s="754"/>
      <c r="BG91" s="754"/>
      <c r="BH91" s="754"/>
      <c r="BI91" s="754"/>
      <c r="BJ91" s="754"/>
      <c r="BK91" s="754"/>
      <c r="BL91" s="754"/>
      <c r="BM91" s="754"/>
      <c r="BO91" s="755"/>
    </row>
    <row r="92" spans="2:67" ht="15" customHeight="1">
      <c r="B92" s="720"/>
      <c r="D92" s="695"/>
      <c r="E92" s="756"/>
      <c r="F92" s="754"/>
      <c r="G92" s="754"/>
      <c r="H92" s="754"/>
      <c r="I92" s="981"/>
      <c r="J92" s="982"/>
      <c r="K92" s="983"/>
      <c r="L92" s="981"/>
      <c r="M92" s="983"/>
      <c r="N92" s="981"/>
      <c r="O92" s="981"/>
      <c r="P92" s="983"/>
      <c r="Q92" s="983"/>
      <c r="R92" s="981"/>
      <c r="S92" s="754"/>
      <c r="T92" s="754"/>
      <c r="U92" s="1674"/>
      <c r="V92" s="1675"/>
      <c r="W92" s="1675"/>
      <c r="X92" s="1675"/>
      <c r="Y92" s="1675"/>
      <c r="Z92" s="1675"/>
      <c r="AA92" s="1675"/>
      <c r="AB92" s="1675"/>
      <c r="AC92" s="1675"/>
      <c r="AD92" s="1675"/>
      <c r="AE92" s="1675"/>
      <c r="AF92" s="1675"/>
      <c r="AG92" s="794"/>
      <c r="AH92" s="786"/>
      <c r="AI92" s="786"/>
      <c r="AJ92" s="1706"/>
      <c r="AK92" s="1706"/>
      <c r="AL92" s="1706"/>
      <c r="AM92" s="1707"/>
      <c r="AN92" s="1693"/>
      <c r="AO92" s="1693"/>
      <c r="AP92" s="1693"/>
      <c r="AQ92" s="1693"/>
      <c r="AR92" s="1693"/>
      <c r="AS92" s="1693"/>
      <c r="AT92" s="1693"/>
      <c r="AU92" s="1707"/>
      <c r="AV92" s="1710"/>
      <c r="AW92" s="1707"/>
      <c r="AX92" s="795"/>
      <c r="AY92" s="754"/>
      <c r="AZ92" s="1711"/>
      <c r="BA92" s="1712"/>
      <c r="BB92" s="1711"/>
      <c r="BC92" s="1713"/>
      <c r="BD92" s="1708"/>
      <c r="BE92" s="1708"/>
      <c r="BF92" s="1708"/>
      <c r="BG92" s="1708"/>
      <c r="BH92" s="1708"/>
      <c r="BI92" s="1709"/>
      <c r="BJ92" s="1708"/>
      <c r="BK92" s="1708"/>
      <c r="BL92" s="1708"/>
      <c r="BM92" s="1709"/>
    </row>
    <row r="93" spans="2:67" ht="8.1" customHeight="1">
      <c r="B93" s="755"/>
      <c r="D93" s="695"/>
      <c r="E93" s="756"/>
      <c r="F93" s="754"/>
      <c r="G93" s="754"/>
      <c r="H93" s="754"/>
      <c r="I93" s="754"/>
      <c r="J93" s="754"/>
      <c r="K93" s="796"/>
      <c r="L93" s="754"/>
      <c r="M93" s="796"/>
      <c r="N93" s="754"/>
      <c r="O93" s="754"/>
      <c r="P93" s="796"/>
      <c r="Q93" s="796"/>
      <c r="R93" s="754"/>
      <c r="S93" s="754"/>
      <c r="T93" s="754"/>
      <c r="U93" s="757"/>
      <c r="V93" s="757"/>
      <c r="W93" s="757"/>
      <c r="X93" s="757"/>
      <c r="Y93" s="757"/>
      <c r="Z93" s="757"/>
      <c r="AA93" s="757"/>
      <c r="AB93" s="757"/>
      <c r="AC93" s="757"/>
      <c r="AD93" s="757"/>
      <c r="AE93" s="754"/>
      <c r="AF93" s="754"/>
      <c r="AG93" s="754"/>
      <c r="AH93" s="754"/>
      <c r="AI93" s="754"/>
      <c r="AJ93" s="754"/>
      <c r="AK93" s="754"/>
      <c r="AL93" s="754"/>
      <c r="AM93" s="754"/>
      <c r="AN93" s="754"/>
      <c r="AO93" s="754"/>
      <c r="AP93" s="754"/>
      <c r="AQ93" s="754"/>
      <c r="AR93" s="754"/>
      <c r="AS93" s="754"/>
      <c r="AT93" s="754"/>
      <c r="AU93" s="754"/>
      <c r="AV93" s="754"/>
      <c r="AW93" s="754"/>
      <c r="AX93" s="754"/>
      <c r="AY93" s="754"/>
      <c r="AZ93" s="754"/>
      <c r="BA93" s="754"/>
      <c r="BB93" s="754"/>
      <c r="BC93" s="754"/>
      <c r="BD93" s="754"/>
      <c r="BE93" s="754"/>
      <c r="BF93" s="754"/>
      <c r="BG93" s="754"/>
      <c r="BH93" s="754"/>
      <c r="BI93" s="754"/>
      <c r="BJ93" s="754"/>
      <c r="BK93" s="754"/>
      <c r="BL93" s="754"/>
      <c r="BM93" s="754"/>
      <c r="BO93" s="755"/>
    </row>
    <row r="94" spans="2:67" ht="11.25" customHeight="1">
      <c r="B94" s="797"/>
      <c r="D94" s="695"/>
      <c r="E94" s="1689" t="s">
        <v>554</v>
      </c>
      <c r="F94" s="1689"/>
      <c r="G94" s="1689"/>
      <c r="H94" s="1689"/>
      <c r="I94" s="1689"/>
      <c r="J94" s="1689"/>
      <c r="K94" s="798" t="s">
        <v>558</v>
      </c>
      <c r="L94" s="754"/>
      <c r="M94" s="754"/>
      <c r="N94" s="754"/>
      <c r="O94" s="754"/>
      <c r="P94" s="754"/>
      <c r="Q94" s="754"/>
      <c r="R94" s="754"/>
      <c r="S94" s="754"/>
      <c r="T94" s="754"/>
      <c r="U94" s="757"/>
      <c r="V94" s="757"/>
      <c r="W94" s="757"/>
      <c r="X94" s="757"/>
      <c r="Y94" s="757"/>
      <c r="Z94" s="757"/>
      <c r="AA94" s="757"/>
      <c r="AB94" s="757"/>
      <c r="AC94" s="757"/>
      <c r="AD94" s="757"/>
      <c r="AE94" s="754"/>
      <c r="AF94" s="754"/>
      <c r="AG94" s="754"/>
      <c r="AH94" s="754"/>
      <c r="AI94" s="754"/>
      <c r="AJ94" s="754"/>
      <c r="AK94" s="754"/>
      <c r="AL94" s="754"/>
      <c r="AM94" s="754"/>
      <c r="AN94" s="754"/>
      <c r="AO94" s="754"/>
      <c r="AP94" s="754"/>
      <c r="AQ94" s="754"/>
      <c r="AR94" s="754"/>
      <c r="AS94" s="754"/>
      <c r="AT94" s="754"/>
      <c r="AU94" s="754"/>
      <c r="AV94" s="754"/>
      <c r="AW94" s="754"/>
      <c r="AX94" s="754"/>
      <c r="AY94" s="754"/>
      <c r="AZ94" s="754"/>
      <c r="BA94" s="754"/>
      <c r="BB94" s="754"/>
      <c r="BC94" s="754"/>
      <c r="BD94" s="754"/>
      <c r="BE94" s="754"/>
      <c r="BF94" s="754"/>
      <c r="BG94" s="754"/>
      <c r="BH94" s="754"/>
      <c r="BI94" s="754"/>
      <c r="BJ94" s="754"/>
      <c r="BK94" s="754"/>
      <c r="BL94" s="754"/>
      <c r="BM94" s="754"/>
    </row>
    <row r="95" spans="2:67" ht="8.1" customHeight="1">
      <c r="B95" s="799"/>
      <c r="D95" s="695"/>
      <c r="E95" s="771"/>
      <c r="F95" s="695"/>
      <c r="G95" s="695"/>
      <c r="H95" s="695"/>
      <c r="I95" s="695"/>
      <c r="J95" s="695"/>
      <c r="K95" s="695"/>
      <c r="L95" s="695"/>
      <c r="M95" s="695"/>
      <c r="N95" s="695"/>
      <c r="O95" s="695"/>
      <c r="P95" s="695"/>
      <c r="Q95" s="695"/>
      <c r="R95" s="695"/>
      <c r="S95" s="695"/>
      <c r="T95" s="695"/>
      <c r="U95" s="695"/>
      <c r="V95" s="695"/>
      <c r="W95" s="695"/>
      <c r="X95" s="695"/>
      <c r="Y95" s="695"/>
      <c r="Z95" s="695"/>
      <c r="AA95" s="772"/>
      <c r="AB95" s="773"/>
      <c r="AC95" s="773"/>
      <c r="AD95" s="773"/>
      <c r="AE95" s="773"/>
      <c r="AF95" s="773"/>
      <c r="AG95" s="773"/>
      <c r="AH95" s="773"/>
      <c r="AI95" s="773"/>
      <c r="AJ95" s="773"/>
      <c r="AK95" s="773"/>
      <c r="AL95" s="773"/>
      <c r="AM95" s="773"/>
      <c r="AN95" s="773"/>
      <c r="AO95" s="773"/>
      <c r="AP95" s="773"/>
      <c r="AQ95" s="773"/>
      <c r="AR95" s="773"/>
      <c r="AS95" s="773"/>
      <c r="AT95" s="773"/>
      <c r="AU95" s="773"/>
      <c r="AV95" s="773"/>
      <c r="AW95" s="773"/>
      <c r="AX95" s="773"/>
      <c r="AY95" s="773"/>
      <c r="AZ95" s="773"/>
      <c r="BA95" s="773"/>
      <c r="BB95" s="773"/>
      <c r="BC95" s="773"/>
      <c r="BD95" s="773"/>
      <c r="BE95" s="773"/>
      <c r="BF95" s="773"/>
      <c r="BG95" s="773"/>
      <c r="BH95" s="773"/>
      <c r="BI95" s="773"/>
      <c r="BJ95" s="773"/>
      <c r="BK95" s="773"/>
      <c r="BL95" s="773"/>
      <c r="BM95" s="773"/>
      <c r="BO95" s="755"/>
    </row>
    <row r="96" spans="2:67" ht="11.25" customHeight="1">
      <c r="B96" s="793"/>
      <c r="D96" s="768"/>
      <c r="E96" s="767" t="s">
        <v>559</v>
      </c>
      <c r="F96" s="768"/>
      <c r="G96" s="768"/>
      <c r="H96" s="768"/>
      <c r="I96" s="768"/>
      <c r="J96" s="768"/>
      <c r="K96" s="768"/>
      <c r="L96" s="768"/>
      <c r="M96" s="768"/>
      <c r="N96" s="768"/>
      <c r="O96" s="768"/>
      <c r="P96" s="768"/>
      <c r="Q96" s="768"/>
      <c r="R96" s="768"/>
      <c r="S96" s="768"/>
      <c r="T96" s="768"/>
      <c r="U96" s="768"/>
      <c r="V96" s="768"/>
      <c r="W96" s="768"/>
      <c r="X96" s="768"/>
      <c r="Y96" s="768"/>
      <c r="Z96" s="768"/>
      <c r="AA96" s="768"/>
      <c r="AB96" s="768"/>
      <c r="AC96" s="768"/>
      <c r="AD96" s="768"/>
      <c r="AE96" s="768"/>
      <c r="AF96" s="768"/>
      <c r="AG96" s="768"/>
      <c r="AH96" s="768"/>
      <c r="AI96" s="768"/>
      <c r="AJ96" s="768"/>
      <c r="AK96" s="768"/>
      <c r="AL96" s="768"/>
      <c r="AM96" s="768"/>
      <c r="AN96" s="768"/>
      <c r="AO96" s="768"/>
      <c r="AP96" s="768"/>
      <c r="AQ96" s="768"/>
      <c r="AR96" s="768"/>
      <c r="AS96" s="768"/>
      <c r="AT96" s="768"/>
      <c r="AU96" s="768"/>
      <c r="AV96" s="768"/>
      <c r="AW96" s="768"/>
      <c r="AX96" s="768"/>
      <c r="AY96" s="769"/>
      <c r="AZ96" s="800" t="s">
        <v>560</v>
      </c>
      <c r="BA96" s="768"/>
      <c r="BB96" s="768"/>
      <c r="BC96" s="768"/>
      <c r="BD96" s="768"/>
      <c r="BE96" s="768"/>
      <c r="BF96" s="768"/>
      <c r="BG96" s="768"/>
      <c r="BH96" s="768"/>
      <c r="BI96" s="768"/>
      <c r="BJ96" s="768"/>
      <c r="BK96" s="768"/>
      <c r="BL96" s="768"/>
      <c r="BM96" s="768"/>
    </row>
    <row r="97" spans="1:73" ht="8.1" customHeight="1">
      <c r="B97" s="755"/>
      <c r="D97" s="695"/>
      <c r="E97" s="771"/>
      <c r="F97" s="695"/>
      <c r="G97" s="695"/>
      <c r="H97" s="695"/>
      <c r="I97" s="695"/>
      <c r="J97" s="695"/>
      <c r="K97" s="695"/>
      <c r="L97" s="695"/>
      <c r="M97" s="695"/>
      <c r="N97" s="695"/>
      <c r="O97" s="695"/>
      <c r="P97" s="695"/>
      <c r="Q97" s="695"/>
      <c r="R97" s="695"/>
      <c r="S97" s="695"/>
      <c r="T97" s="695"/>
      <c r="U97" s="695"/>
      <c r="V97" s="695"/>
      <c r="W97" s="695"/>
      <c r="X97" s="695"/>
      <c r="Y97" s="695"/>
      <c r="Z97" s="695"/>
      <c r="AA97" s="772"/>
      <c r="AB97" s="773"/>
      <c r="AC97" s="773"/>
      <c r="AD97" s="773"/>
      <c r="AE97" s="773"/>
      <c r="AF97" s="773"/>
      <c r="AG97" s="773"/>
      <c r="AH97" s="773"/>
      <c r="AI97" s="773"/>
      <c r="AJ97" s="773"/>
      <c r="AK97" s="773"/>
      <c r="AL97" s="773"/>
      <c r="AM97" s="773"/>
      <c r="AN97" s="773"/>
      <c r="AO97" s="773"/>
      <c r="AP97" s="773"/>
      <c r="AQ97" s="773"/>
      <c r="AR97" s="773"/>
      <c r="AS97" s="773"/>
      <c r="AT97" s="773"/>
      <c r="AU97" s="773"/>
      <c r="AV97" s="773"/>
      <c r="AW97" s="773"/>
      <c r="AX97" s="773"/>
      <c r="AY97" s="773"/>
      <c r="AZ97" s="773"/>
      <c r="BA97" s="773"/>
      <c r="BB97" s="773"/>
      <c r="BC97" s="773"/>
      <c r="BD97" s="773"/>
      <c r="BE97" s="773"/>
      <c r="BF97" s="773"/>
      <c r="BG97" s="773"/>
      <c r="BH97" s="773"/>
      <c r="BI97" s="773"/>
      <c r="BJ97" s="773"/>
      <c r="BK97" s="773"/>
      <c r="BL97" s="773"/>
      <c r="BM97" s="773"/>
      <c r="BO97" s="755"/>
      <c r="BQ97" s="801"/>
      <c r="BU97" s="801"/>
    </row>
    <row r="98" spans="1:73" ht="11.25" customHeight="1">
      <c r="B98" s="793"/>
      <c r="D98" s="695"/>
      <c r="E98" s="771"/>
      <c r="F98" s="695"/>
      <c r="G98" s="695"/>
      <c r="I98" s="774" t="s">
        <v>583</v>
      </c>
      <c r="J98" s="775"/>
      <c r="K98" s="775"/>
      <c r="L98" s="775"/>
      <c r="M98" s="775"/>
      <c r="N98" s="775"/>
      <c r="O98" s="775"/>
      <c r="P98" s="775"/>
      <c r="Q98" s="775"/>
      <c r="R98" s="775"/>
      <c r="S98" s="775"/>
      <c r="T98" s="775"/>
      <c r="U98" s="776" t="s">
        <v>584</v>
      </c>
      <c r="V98" s="775"/>
      <c r="W98" s="775"/>
      <c r="X98" s="775"/>
      <c r="Y98" s="775"/>
      <c r="Z98" s="775"/>
      <c r="AA98" s="777"/>
      <c r="AB98" s="778"/>
      <c r="AC98" s="778"/>
      <c r="AD98" s="778"/>
      <c r="AE98" s="778"/>
      <c r="AF98" s="778"/>
      <c r="AG98" s="778"/>
      <c r="AH98" s="778"/>
      <c r="AI98" s="778"/>
      <c r="AJ98" s="779" t="s">
        <v>587</v>
      </c>
      <c r="AK98" s="778"/>
      <c r="AL98" s="778"/>
      <c r="AM98" s="778"/>
      <c r="AN98" s="778"/>
      <c r="AO98" s="778"/>
      <c r="AP98" s="778"/>
      <c r="AQ98" s="778"/>
      <c r="AR98" s="778"/>
      <c r="AS98" s="778"/>
      <c r="AT98" s="778"/>
      <c r="AU98" s="778"/>
      <c r="AV98" s="778"/>
      <c r="AW98" s="802" t="s">
        <v>588</v>
      </c>
      <c r="BC98" s="773"/>
      <c r="BD98" s="773"/>
      <c r="BE98" s="773"/>
      <c r="BF98" s="773"/>
      <c r="BG98" s="773"/>
      <c r="BH98" s="773"/>
      <c r="BI98" s="773"/>
      <c r="BJ98" s="773"/>
      <c r="BK98" s="773"/>
      <c r="BL98" s="773"/>
      <c r="BM98" s="773"/>
    </row>
    <row r="99" spans="1:73" ht="8.1" customHeight="1">
      <c r="B99" s="755"/>
      <c r="D99" s="695"/>
      <c r="E99" s="771"/>
      <c r="F99" s="695"/>
      <c r="G99" s="695"/>
      <c r="H99" s="695"/>
      <c r="I99" s="782"/>
      <c r="J99" s="695"/>
      <c r="K99" s="695"/>
      <c r="L99" s="695"/>
      <c r="M99" s="695"/>
      <c r="N99" s="695"/>
      <c r="O99" s="695"/>
      <c r="P99" s="695"/>
      <c r="Q99" s="695"/>
      <c r="R99" s="781"/>
      <c r="S99" s="695"/>
      <c r="T99" s="695"/>
      <c r="U99" s="695"/>
      <c r="V99" s="695"/>
      <c r="W99" s="695"/>
      <c r="X99" s="695"/>
      <c r="Y99" s="695"/>
      <c r="Z99" s="695"/>
      <c r="AA99" s="772"/>
      <c r="AB99" s="773"/>
      <c r="AC99" s="773"/>
      <c r="AD99" s="773"/>
      <c r="AE99" s="773"/>
      <c r="AF99" s="773"/>
      <c r="AG99" s="773"/>
      <c r="AH99" s="773"/>
      <c r="AI99" s="773"/>
      <c r="AJ99" s="773"/>
      <c r="AK99" s="773"/>
      <c r="AL99" s="773"/>
      <c r="AM99" s="773"/>
      <c r="AN99" s="773"/>
      <c r="AO99" s="773"/>
      <c r="AP99" s="773"/>
      <c r="AQ99" s="773"/>
      <c r="AR99" s="773"/>
      <c r="AS99" s="773"/>
      <c r="AT99" s="773"/>
      <c r="AU99" s="773"/>
      <c r="AV99" s="773"/>
      <c r="AW99" s="773"/>
      <c r="AX99" s="773"/>
      <c r="AY99" s="773"/>
      <c r="AZ99" s="773"/>
      <c r="BA99" s="773"/>
      <c r="BB99" s="773"/>
      <c r="BC99" s="773"/>
      <c r="BD99" s="773"/>
      <c r="BE99" s="773"/>
      <c r="BF99" s="773"/>
      <c r="BG99" s="773"/>
      <c r="BH99" s="773"/>
      <c r="BI99" s="773"/>
      <c r="BJ99" s="773"/>
      <c r="BK99" s="773"/>
      <c r="BL99" s="773"/>
      <c r="BM99" s="773"/>
      <c r="BO99" s="755"/>
    </row>
    <row r="100" spans="1:73" ht="11.25" customHeight="1">
      <c r="B100" s="793"/>
      <c r="D100" s="695"/>
      <c r="E100" s="756"/>
      <c r="F100" s="754"/>
      <c r="G100" s="754"/>
      <c r="H100" s="754"/>
      <c r="I100" s="981"/>
      <c r="J100" s="982"/>
      <c r="K100" s="983"/>
      <c r="L100" s="983"/>
      <c r="M100" s="983"/>
      <c r="N100" s="983"/>
      <c r="O100" s="981"/>
      <c r="P100" s="981"/>
      <c r="Q100" s="983"/>
      <c r="R100" s="981"/>
      <c r="S100" s="754"/>
      <c r="T100" s="754"/>
      <c r="U100" s="1614"/>
      <c r="V100" s="1615"/>
      <c r="W100" s="1615"/>
      <c r="X100" s="1615"/>
      <c r="Y100" s="1615"/>
      <c r="Z100" s="1615"/>
      <c r="AA100" s="1615"/>
      <c r="AB100" s="1615"/>
      <c r="AC100" s="1615"/>
      <c r="AD100" s="1616"/>
      <c r="AE100" s="754"/>
      <c r="AF100" s="754"/>
      <c r="AG100" s="754"/>
      <c r="AH100" s="754"/>
      <c r="AI100" s="754"/>
      <c r="AJ100" s="1706"/>
      <c r="AK100" s="1706"/>
      <c r="AL100" s="1706"/>
      <c r="AM100" s="1707"/>
      <c r="AN100" s="1693"/>
      <c r="AO100" s="1693"/>
      <c r="AP100" s="1693"/>
      <c r="AQ100" s="1693"/>
      <c r="AR100" s="1693"/>
      <c r="AS100" s="1693"/>
      <c r="AT100" s="1693"/>
      <c r="AU100" s="1707"/>
      <c r="AV100" s="1710"/>
      <c r="AW100" s="1707"/>
      <c r="AX100" s="754"/>
      <c r="AY100" s="803"/>
      <c r="AZ100" s="1714"/>
      <c r="BA100" s="1712"/>
      <c r="BB100" s="1711"/>
      <c r="BC100" s="1713"/>
      <c r="BD100" s="1708"/>
      <c r="BE100" s="1708"/>
      <c r="BF100" s="1708"/>
      <c r="BG100" s="1708"/>
      <c r="BH100" s="1708"/>
      <c r="BI100" s="1709"/>
      <c r="BJ100" s="1708"/>
      <c r="BK100" s="1708"/>
      <c r="BL100" s="1708"/>
      <c r="BM100" s="1709"/>
      <c r="BN100" s="695"/>
    </row>
    <row r="101" spans="1:73" ht="8.1" customHeight="1">
      <c r="B101" s="720"/>
      <c r="D101" s="695"/>
      <c r="E101" s="756"/>
      <c r="F101" s="754"/>
      <c r="G101" s="754"/>
      <c r="H101" s="754"/>
      <c r="I101" s="985"/>
      <c r="J101" s="986"/>
      <c r="K101" s="987"/>
      <c r="L101" s="987"/>
      <c r="M101" s="987"/>
      <c r="N101" s="987"/>
      <c r="O101" s="986"/>
      <c r="P101" s="986"/>
      <c r="Q101" s="987"/>
      <c r="R101" s="988"/>
      <c r="S101" s="754"/>
      <c r="T101" s="754"/>
      <c r="U101" s="754"/>
      <c r="V101" s="754"/>
      <c r="W101" s="754"/>
      <c r="X101" s="754"/>
      <c r="Y101" s="754"/>
      <c r="Z101" s="754"/>
      <c r="AA101" s="754"/>
      <c r="AB101" s="754"/>
      <c r="AC101" s="754"/>
      <c r="AD101" s="754"/>
      <c r="AE101" s="754"/>
      <c r="AF101" s="754"/>
      <c r="AG101" s="754"/>
      <c r="AH101" s="754"/>
      <c r="AI101" s="754"/>
      <c r="AJ101" s="754"/>
      <c r="AK101" s="754"/>
      <c r="AL101" s="754"/>
      <c r="AM101" s="754"/>
      <c r="AN101" s="754"/>
      <c r="AO101" s="754"/>
      <c r="AP101" s="754"/>
      <c r="AQ101" s="754"/>
      <c r="AR101" s="754"/>
      <c r="AS101" s="754"/>
      <c r="AT101" s="754"/>
      <c r="AU101" s="754"/>
      <c r="AV101" s="754"/>
      <c r="AW101" s="754"/>
      <c r="AX101" s="754"/>
      <c r="AY101" s="754"/>
      <c r="AZ101" s="791"/>
      <c r="BA101" s="754"/>
      <c r="BB101" s="754"/>
      <c r="BC101" s="754"/>
      <c r="BD101" s="754"/>
      <c r="BE101" s="754"/>
      <c r="BF101" s="754"/>
      <c r="BG101" s="754"/>
      <c r="BH101" s="754"/>
      <c r="BI101" s="754"/>
      <c r="BJ101" s="754"/>
      <c r="BK101" s="754"/>
      <c r="BL101" s="754"/>
      <c r="BM101" s="754"/>
      <c r="BO101" s="720"/>
    </row>
    <row r="102" spans="1:73" ht="9.9499999999999993" customHeight="1">
      <c r="B102" s="755"/>
      <c r="D102" s="695"/>
      <c r="E102" s="756"/>
      <c r="F102" s="754"/>
      <c r="G102" s="754"/>
      <c r="H102" s="754"/>
      <c r="I102" s="981"/>
      <c r="J102" s="982"/>
      <c r="K102" s="983"/>
      <c r="L102" s="981"/>
      <c r="M102" s="981"/>
      <c r="N102" s="983"/>
      <c r="O102" s="983"/>
      <c r="P102" s="983"/>
      <c r="Q102" s="983"/>
      <c r="R102" s="984"/>
      <c r="S102" s="754"/>
      <c r="T102" s="754"/>
      <c r="U102" s="1614"/>
      <c r="V102" s="1615"/>
      <c r="W102" s="1615"/>
      <c r="X102" s="1615"/>
      <c r="Y102" s="1615"/>
      <c r="Z102" s="1615"/>
      <c r="AA102" s="1615"/>
      <c r="AB102" s="1615"/>
      <c r="AC102" s="1615"/>
      <c r="AD102" s="1616"/>
      <c r="AE102" s="754"/>
      <c r="AF102" s="754"/>
      <c r="AG102" s="754"/>
      <c r="AH102" s="754"/>
      <c r="AI102" s="754"/>
      <c r="AJ102" s="1706"/>
      <c r="AK102" s="1706"/>
      <c r="AL102" s="1706"/>
      <c r="AM102" s="1707"/>
      <c r="AN102" s="1693"/>
      <c r="AO102" s="1693"/>
      <c r="AP102" s="1693"/>
      <c r="AQ102" s="1693"/>
      <c r="AR102" s="1693"/>
      <c r="AS102" s="1693"/>
      <c r="AT102" s="1693"/>
      <c r="AU102" s="1707"/>
      <c r="AV102" s="1710"/>
      <c r="AW102" s="1707"/>
      <c r="AX102" s="754"/>
      <c r="AY102" s="803"/>
      <c r="AZ102" s="1714"/>
      <c r="BA102" s="1712"/>
      <c r="BB102" s="1711"/>
      <c r="BC102" s="1713"/>
      <c r="BD102" s="1708"/>
      <c r="BE102" s="1708"/>
      <c r="BF102" s="1708"/>
      <c r="BG102" s="1708"/>
      <c r="BH102" s="1708"/>
      <c r="BI102" s="1709"/>
      <c r="BJ102" s="1708"/>
      <c r="BK102" s="1708"/>
      <c r="BL102" s="1708"/>
      <c r="BM102" s="1709"/>
      <c r="BN102" s="695"/>
      <c r="BO102" s="755"/>
    </row>
    <row r="103" spans="1:73" ht="11.25" customHeight="1">
      <c r="A103" s="720"/>
      <c r="B103" s="720"/>
      <c r="D103" s="695"/>
      <c r="E103" s="756"/>
      <c r="F103" s="754"/>
      <c r="G103" s="754"/>
      <c r="H103" s="754"/>
      <c r="I103" s="985"/>
      <c r="J103" s="986"/>
      <c r="K103" s="987"/>
      <c r="L103" s="986"/>
      <c r="M103" s="986"/>
      <c r="N103" s="987"/>
      <c r="O103" s="987"/>
      <c r="P103" s="987"/>
      <c r="Q103" s="987"/>
      <c r="R103" s="988"/>
      <c r="S103" s="754"/>
      <c r="T103" s="754"/>
      <c r="U103" s="754"/>
      <c r="V103" s="754"/>
      <c r="W103" s="754"/>
      <c r="X103" s="754"/>
      <c r="Y103" s="754"/>
      <c r="Z103" s="754"/>
      <c r="AA103" s="754"/>
      <c r="AB103" s="754"/>
      <c r="AC103" s="754"/>
      <c r="AD103" s="754"/>
      <c r="AE103" s="754"/>
      <c r="AF103" s="754"/>
      <c r="AG103" s="754"/>
      <c r="AH103" s="754"/>
      <c r="AI103" s="754"/>
      <c r="AJ103" s="754"/>
      <c r="AK103" s="754"/>
      <c r="AL103" s="754"/>
      <c r="AM103" s="754"/>
      <c r="AN103" s="754"/>
      <c r="AO103" s="754"/>
      <c r="AP103" s="754"/>
      <c r="AQ103" s="754"/>
      <c r="AR103" s="754"/>
      <c r="AS103" s="754"/>
      <c r="AT103" s="754"/>
      <c r="AU103" s="754"/>
      <c r="AV103" s="754"/>
      <c r="AW103" s="754"/>
      <c r="AX103" s="754"/>
      <c r="AY103" s="754"/>
      <c r="AZ103" s="791"/>
      <c r="BA103" s="754"/>
      <c r="BB103" s="754"/>
      <c r="BC103" s="754"/>
      <c r="BD103" s="754"/>
      <c r="BE103" s="754"/>
      <c r="BF103" s="754"/>
      <c r="BG103" s="754"/>
      <c r="BH103" s="754"/>
      <c r="BI103" s="754"/>
      <c r="BJ103" s="754"/>
      <c r="BK103" s="754"/>
      <c r="BL103" s="754"/>
      <c r="BM103" s="754"/>
      <c r="BO103" s="720"/>
    </row>
    <row r="104" spans="1:73" ht="11.25" customHeight="1">
      <c r="B104" s="720"/>
      <c r="D104" s="695"/>
      <c r="E104" s="756"/>
      <c r="F104" s="754"/>
      <c r="G104" s="754"/>
      <c r="H104" s="754"/>
      <c r="I104" s="981"/>
      <c r="J104" s="982"/>
      <c r="K104" s="982"/>
      <c r="L104" s="981"/>
      <c r="M104" s="982"/>
      <c r="N104" s="981"/>
      <c r="O104" s="981"/>
      <c r="P104" s="982"/>
      <c r="Q104" s="982"/>
      <c r="R104" s="981"/>
      <c r="S104" s="754"/>
      <c r="T104" s="754"/>
      <c r="U104" s="1614"/>
      <c r="V104" s="1615"/>
      <c r="W104" s="1615"/>
      <c r="X104" s="1615"/>
      <c r="Y104" s="1615"/>
      <c r="Z104" s="1615"/>
      <c r="AA104" s="1615"/>
      <c r="AB104" s="1615"/>
      <c r="AC104" s="1615"/>
      <c r="AD104" s="1616"/>
      <c r="AE104" s="754"/>
      <c r="AF104" s="754"/>
      <c r="AG104" s="754"/>
      <c r="AH104" s="754"/>
      <c r="AI104" s="754"/>
      <c r="AJ104" s="1706"/>
      <c r="AK104" s="1706"/>
      <c r="AL104" s="1706"/>
      <c r="AM104" s="1707"/>
      <c r="AN104" s="1693"/>
      <c r="AO104" s="1693"/>
      <c r="AP104" s="1693"/>
      <c r="AQ104" s="1693"/>
      <c r="AR104" s="1693"/>
      <c r="AS104" s="1693"/>
      <c r="AT104" s="1693"/>
      <c r="AU104" s="1707"/>
      <c r="AV104" s="1710"/>
      <c r="AW104" s="1707"/>
      <c r="AX104" s="754"/>
      <c r="AY104" s="803"/>
      <c r="AZ104" s="1714"/>
      <c r="BA104" s="1712"/>
      <c r="BB104" s="1711"/>
      <c r="BC104" s="1713"/>
      <c r="BD104" s="1708"/>
      <c r="BE104" s="1708"/>
      <c r="BF104" s="1708"/>
      <c r="BG104" s="1708"/>
      <c r="BH104" s="1708"/>
      <c r="BI104" s="1709"/>
      <c r="BJ104" s="1708"/>
      <c r="BK104" s="1708"/>
      <c r="BL104" s="1708"/>
      <c r="BM104" s="1709"/>
      <c r="BO104" s="720"/>
    </row>
    <row r="105" spans="1:73" ht="11.25" customHeight="1">
      <c r="B105" s="720"/>
      <c r="D105" s="695"/>
      <c r="E105" s="756"/>
      <c r="F105" s="754"/>
      <c r="G105" s="754"/>
      <c r="H105" s="754"/>
      <c r="I105" s="989"/>
      <c r="J105" s="989"/>
      <c r="K105" s="989"/>
      <c r="L105" s="989"/>
      <c r="M105" s="989"/>
      <c r="N105" s="989"/>
      <c r="O105" s="989"/>
      <c r="P105" s="989"/>
      <c r="Q105" s="989"/>
      <c r="R105" s="989"/>
      <c r="S105" s="754"/>
      <c r="T105" s="754"/>
      <c r="U105" s="757"/>
      <c r="V105" s="757"/>
      <c r="W105" s="757"/>
      <c r="X105" s="757"/>
      <c r="Y105" s="757"/>
      <c r="Z105" s="757"/>
      <c r="AA105" s="757"/>
      <c r="AB105" s="757"/>
      <c r="AC105" s="757"/>
      <c r="AD105" s="757"/>
      <c r="AE105" s="754"/>
      <c r="AF105" s="754"/>
      <c r="AG105" s="754"/>
      <c r="AH105" s="754"/>
      <c r="AI105" s="754"/>
      <c r="AJ105" s="762"/>
      <c r="AK105" s="762"/>
      <c r="AL105" s="762"/>
      <c r="AM105" s="762"/>
      <c r="AN105" s="762"/>
      <c r="AO105" s="762"/>
      <c r="AP105" s="762"/>
      <c r="AQ105" s="762"/>
      <c r="AR105" s="762"/>
      <c r="AS105" s="762"/>
      <c r="AT105" s="754"/>
      <c r="AU105" s="754"/>
      <c r="AV105" s="754"/>
      <c r="AW105" s="754"/>
      <c r="AX105" s="754"/>
      <c r="AY105" s="754"/>
      <c r="AZ105" s="791"/>
      <c r="BA105" s="754"/>
      <c r="BB105" s="754"/>
      <c r="BC105" s="762"/>
      <c r="BD105" s="762"/>
      <c r="BE105" s="762"/>
      <c r="BF105" s="762"/>
      <c r="BG105" s="762"/>
      <c r="BH105" s="762"/>
      <c r="BI105" s="762"/>
      <c r="BJ105" s="762"/>
      <c r="BK105" s="762"/>
      <c r="BL105" s="762"/>
      <c r="BM105" s="754"/>
      <c r="BO105" s="720"/>
    </row>
    <row r="106" spans="1:73" ht="11.25" customHeight="1">
      <c r="B106" s="720"/>
      <c r="D106" s="695"/>
      <c r="E106" s="756"/>
      <c r="F106" s="754"/>
      <c r="G106" s="754"/>
      <c r="H106" s="754"/>
      <c r="I106" s="981"/>
      <c r="J106" s="982"/>
      <c r="K106" s="982"/>
      <c r="L106" s="981"/>
      <c r="M106" s="982"/>
      <c r="N106" s="981"/>
      <c r="O106" s="981"/>
      <c r="P106" s="982"/>
      <c r="Q106" s="982"/>
      <c r="R106" s="981"/>
      <c r="S106" s="754"/>
      <c r="T106" s="754"/>
      <c r="U106" s="1614"/>
      <c r="V106" s="1615"/>
      <c r="W106" s="1615"/>
      <c r="X106" s="1615"/>
      <c r="Y106" s="1615"/>
      <c r="Z106" s="1615"/>
      <c r="AA106" s="1615"/>
      <c r="AB106" s="1615"/>
      <c r="AC106" s="1615"/>
      <c r="AD106" s="1616"/>
      <c r="AE106" s="754"/>
      <c r="AF106" s="754"/>
      <c r="AG106" s="754"/>
      <c r="AH106" s="754"/>
      <c r="AI106" s="754"/>
      <c r="AJ106" s="1706"/>
      <c r="AK106" s="1706"/>
      <c r="AL106" s="1706"/>
      <c r="AM106" s="1707"/>
      <c r="AN106" s="1693"/>
      <c r="AO106" s="1693"/>
      <c r="AP106" s="1693"/>
      <c r="AQ106" s="1693"/>
      <c r="AR106" s="1693"/>
      <c r="AS106" s="1693"/>
      <c r="AT106" s="1693"/>
      <c r="AU106" s="1707"/>
      <c r="AV106" s="1710"/>
      <c r="AW106" s="1707"/>
      <c r="AX106" s="754"/>
      <c r="AY106" s="803"/>
      <c r="AZ106" s="1714"/>
      <c r="BA106" s="1712"/>
      <c r="BB106" s="1711"/>
      <c r="BC106" s="1713"/>
      <c r="BD106" s="1708"/>
      <c r="BE106" s="1708"/>
      <c r="BF106" s="1708"/>
      <c r="BG106" s="1708"/>
      <c r="BH106" s="1708"/>
      <c r="BI106" s="1709"/>
      <c r="BJ106" s="1708"/>
      <c r="BK106" s="1708"/>
      <c r="BL106" s="1708"/>
      <c r="BM106" s="1709"/>
      <c r="BO106" s="720"/>
    </row>
    <row r="107" spans="1:73" ht="11.25" customHeight="1">
      <c r="B107" s="804"/>
      <c r="D107" s="695"/>
      <c r="E107" s="771"/>
      <c r="F107" s="695"/>
      <c r="G107" s="695"/>
      <c r="H107" s="695"/>
      <c r="I107" s="695"/>
      <c r="J107" s="695"/>
      <c r="K107" s="695"/>
      <c r="L107" s="695"/>
      <c r="M107" s="695"/>
      <c r="N107" s="695"/>
      <c r="O107" s="695"/>
      <c r="P107" s="695"/>
      <c r="Q107" s="695"/>
      <c r="R107" s="695"/>
      <c r="S107" s="695"/>
      <c r="T107" s="695"/>
      <c r="U107" s="695"/>
      <c r="V107" s="695"/>
      <c r="W107" s="695"/>
      <c r="X107" s="695"/>
      <c r="Y107" s="695"/>
      <c r="Z107" s="695"/>
      <c r="AA107" s="772"/>
      <c r="AB107" s="773"/>
      <c r="AC107" s="773"/>
      <c r="AD107" s="773"/>
      <c r="AE107" s="773"/>
      <c r="AF107" s="773"/>
      <c r="AG107" s="773"/>
      <c r="AH107" s="773"/>
      <c r="AI107" s="773"/>
      <c r="AJ107" s="773"/>
      <c r="AK107" s="773"/>
      <c r="AL107" s="773"/>
      <c r="AM107" s="773"/>
      <c r="AN107" s="773"/>
      <c r="AO107" s="773"/>
      <c r="AP107" s="773"/>
      <c r="AQ107" s="773"/>
      <c r="AR107" s="773"/>
      <c r="AS107" s="773"/>
      <c r="AT107" s="773"/>
      <c r="AU107" s="773"/>
      <c r="AV107" s="773"/>
      <c r="AW107" s="773"/>
      <c r="AX107" s="773"/>
      <c r="AY107" s="773"/>
      <c r="AZ107" s="773"/>
      <c r="BA107" s="773"/>
      <c r="BB107" s="773"/>
      <c r="BC107" s="773"/>
      <c r="BD107" s="773"/>
      <c r="BE107" s="773"/>
      <c r="BF107" s="773"/>
      <c r="BG107" s="773"/>
      <c r="BH107" s="773"/>
      <c r="BI107" s="773"/>
      <c r="BJ107" s="773"/>
      <c r="BK107" s="773"/>
      <c r="BL107" s="773"/>
      <c r="BM107" s="773"/>
      <c r="BO107" s="805"/>
    </row>
    <row r="108" spans="1:73" ht="11.25" customHeight="1">
      <c r="B108" s="804"/>
      <c r="D108" s="695"/>
      <c r="E108" s="1689" t="s">
        <v>554</v>
      </c>
      <c r="F108" s="1689"/>
      <c r="G108" s="1689"/>
      <c r="H108" s="1689"/>
      <c r="I108" s="1689"/>
      <c r="J108" s="1689"/>
      <c r="K108" s="798" t="s">
        <v>561</v>
      </c>
      <c r="L108" s="754"/>
      <c r="M108" s="754"/>
      <c r="N108" s="754"/>
      <c r="O108" s="754"/>
      <c r="P108" s="754"/>
      <c r="Q108" s="754"/>
      <c r="R108" s="754"/>
      <c r="S108" s="754"/>
      <c r="T108" s="754"/>
      <c r="U108" s="757"/>
      <c r="V108" s="757"/>
      <c r="W108" s="757"/>
      <c r="X108" s="757"/>
      <c r="Y108" s="757"/>
      <c r="Z108" s="757"/>
      <c r="AA108" s="757"/>
      <c r="AB108" s="757"/>
      <c r="AC108" s="757"/>
      <c r="AD108" s="757"/>
      <c r="AE108" s="754"/>
      <c r="AF108" s="754"/>
      <c r="AG108" s="754"/>
      <c r="AH108" s="754"/>
      <c r="AI108" s="754"/>
      <c r="AJ108" s="754"/>
      <c r="AK108" s="754"/>
      <c r="AL108" s="754"/>
      <c r="AM108" s="754"/>
      <c r="AN108" s="754"/>
      <c r="AO108" s="754"/>
      <c r="AP108" s="754"/>
      <c r="AQ108" s="754"/>
      <c r="AR108" s="754"/>
      <c r="AS108" s="754"/>
      <c r="AT108" s="754"/>
      <c r="AU108" s="754"/>
      <c r="AV108" s="754"/>
      <c r="AW108" s="754"/>
      <c r="AX108" s="754"/>
      <c r="AY108" s="754"/>
      <c r="AZ108" s="754"/>
      <c r="BA108" s="754"/>
      <c r="BB108" s="754"/>
      <c r="BC108" s="754"/>
      <c r="BD108" s="754"/>
      <c r="BE108" s="754"/>
      <c r="BF108" s="754"/>
      <c r="BG108" s="754"/>
      <c r="BH108" s="754"/>
      <c r="BI108" s="754"/>
      <c r="BJ108" s="754"/>
      <c r="BK108" s="754"/>
      <c r="BL108" s="754"/>
      <c r="BM108" s="754"/>
      <c r="BO108" s="805"/>
    </row>
    <row r="109" spans="1:73" ht="15" thickBot="1">
      <c r="A109" s="695"/>
      <c r="B109" s="806"/>
      <c r="C109" s="807"/>
      <c r="D109" s="807"/>
      <c r="E109" s="695"/>
      <c r="F109" s="695"/>
      <c r="G109" s="695"/>
      <c r="H109" s="695"/>
      <c r="I109" s="695"/>
      <c r="J109" s="695"/>
      <c r="K109" s="695"/>
      <c r="L109" s="695"/>
      <c r="M109" s="695"/>
      <c r="N109" s="695"/>
      <c r="O109" s="695"/>
      <c r="P109" s="695"/>
      <c r="Q109" s="695"/>
      <c r="R109" s="695"/>
      <c r="S109" s="695"/>
      <c r="T109" s="695"/>
      <c r="U109" s="695"/>
      <c r="V109" s="695"/>
      <c r="W109" s="695"/>
      <c r="X109" s="695"/>
      <c r="Y109" s="695"/>
      <c r="Z109" s="695"/>
      <c r="AA109" s="808"/>
      <c r="AB109" s="786"/>
      <c r="AC109" s="786"/>
      <c r="AD109" s="786"/>
      <c r="AE109" s="786"/>
      <c r="AF109" s="786"/>
      <c r="AG109" s="786"/>
      <c r="AH109" s="786"/>
      <c r="AI109" s="786"/>
      <c r="AJ109" s="786"/>
      <c r="AK109" s="786"/>
      <c r="AL109" s="786"/>
      <c r="AM109" s="786"/>
      <c r="AN109" s="786"/>
      <c r="AO109" s="786"/>
      <c r="AP109" s="786"/>
      <c r="AQ109" s="786"/>
      <c r="AR109" s="786"/>
      <c r="AS109" s="786"/>
      <c r="AT109" s="786"/>
      <c r="AU109" s="786"/>
      <c r="AV109" s="786"/>
      <c r="AW109" s="786"/>
      <c r="AX109" s="786"/>
      <c r="AY109" s="786"/>
      <c r="AZ109" s="786"/>
      <c r="BA109" s="786"/>
      <c r="BB109" s="786"/>
      <c r="BC109" s="786"/>
      <c r="BD109" s="786"/>
      <c r="BE109" s="786"/>
      <c r="BF109" s="786"/>
      <c r="BG109" s="786"/>
      <c r="BH109" s="786"/>
      <c r="BI109" s="786"/>
      <c r="BJ109" s="786"/>
      <c r="BK109" s="786"/>
      <c r="BL109" s="786"/>
      <c r="BM109" s="809"/>
      <c r="BN109" s="807"/>
      <c r="BO109" s="810"/>
    </row>
    <row r="110" spans="1:73" ht="15" thickTop="1">
      <c r="A110" s="695"/>
      <c r="B110" s="811"/>
      <c r="C110" s="811"/>
      <c r="D110" s="811"/>
      <c r="BL110" s="695"/>
      <c r="BM110" s="695"/>
      <c r="BN110" s="695"/>
      <c r="BO110" s="720"/>
    </row>
    <row r="111" spans="1:73" ht="7.5" customHeight="1">
      <c r="AF111" s="695"/>
      <c r="AG111" s="695"/>
      <c r="BO111" s="720"/>
    </row>
    <row r="112" spans="1:73" hidden="1"/>
    <row r="113" spans="67:67" hidden="1">
      <c r="BO113" s="793"/>
    </row>
    <row r="114" spans="67:67" hidden="1">
      <c r="BO114" s="793"/>
    </row>
    <row r="115" spans="67:67" hidden="1">
      <c r="BO115" s="793"/>
    </row>
    <row r="116" spans="67:67" hidden="1">
      <c r="BO116" s="793"/>
    </row>
    <row r="117" spans="67:67" hidden="1">
      <c r="BO117" s="793"/>
    </row>
    <row r="118" spans="67:67" hidden="1">
      <c r="BO118" s="793"/>
    </row>
    <row r="119" spans="67:67" hidden="1">
      <c r="BO119" s="793"/>
    </row>
    <row r="120" spans="67:67" hidden="1">
      <c r="BO120" s="793"/>
    </row>
    <row r="121" spans="67:67" hidden="1">
      <c r="BO121" s="793"/>
    </row>
    <row r="122" spans="67:67" hidden="1">
      <c r="BO122" s="793"/>
    </row>
    <row r="123" spans="67:67" hidden="1">
      <c r="BO123" s="793"/>
    </row>
    <row r="124" spans="67:67" hidden="1">
      <c r="BO124" s="793"/>
    </row>
    <row r="125" spans="67:67" hidden="1">
      <c r="BO125" s="793"/>
    </row>
  </sheetData>
  <sheetProtection password="C46C" sheet="1" objects="1" scenarios="1" formatCells="0" formatColumns="0" formatRows="0"/>
  <mergeCells count="463">
    <mergeCell ref="BR5:BV6"/>
    <mergeCell ref="BR53:BR54"/>
    <mergeCell ref="BV8:BV9"/>
    <mergeCell ref="BQ11:BQ12"/>
    <mergeCell ref="BR11:BR12"/>
    <mergeCell ref="BU11:BU12"/>
    <mergeCell ref="BV11:BV12"/>
    <mergeCell ref="BR17:BR18"/>
    <mergeCell ref="BR20:BR21"/>
    <mergeCell ref="BU14:BU15"/>
    <mergeCell ref="BV14:BV15"/>
    <mergeCell ref="BM43:BM45"/>
    <mergeCell ref="BQ8:BQ9"/>
    <mergeCell ref="BR8:BR9"/>
    <mergeCell ref="BU8:BU9"/>
    <mergeCell ref="BQ29:BQ30"/>
    <mergeCell ref="BR29:BR30"/>
    <mergeCell ref="BQ45:BQ46"/>
    <mergeCell ref="BR45:BT46"/>
    <mergeCell ref="BQ20:BQ21"/>
    <mergeCell ref="BR14:BR15"/>
    <mergeCell ref="R37:S38"/>
    <mergeCell ref="P37:Q38"/>
    <mergeCell ref="P22:Q23"/>
    <mergeCell ref="BR23:BR24"/>
    <mergeCell ref="BQ26:BQ27"/>
    <mergeCell ref="BR26:BR27"/>
    <mergeCell ref="BI22:BJ23"/>
    <mergeCell ref="BQ23:BQ24"/>
    <mergeCell ref="BN27:BN28"/>
    <mergeCell ref="BI27:BJ28"/>
    <mergeCell ref="X37:Y38"/>
    <mergeCell ref="V32:W33"/>
    <mergeCell ref="AD37:AE38"/>
    <mergeCell ref="AJ37:AK38"/>
    <mergeCell ref="AL37:AM38"/>
    <mergeCell ref="AI27:AJ28"/>
    <mergeCell ref="AM32:AN33"/>
    <mergeCell ref="AU37:AV38"/>
    <mergeCell ref="AV27:AW28"/>
    <mergeCell ref="AY12:AZ13"/>
    <mergeCell ref="BA17:BB18"/>
    <mergeCell ref="BK17:BL18"/>
    <mergeCell ref="BK12:BL13"/>
    <mergeCell ref="BI12:BJ13"/>
    <mergeCell ref="BG12:BH13"/>
    <mergeCell ref="AQ6:AR6"/>
    <mergeCell ref="AS6:AT6"/>
    <mergeCell ref="AU6:AV6"/>
    <mergeCell ref="AW6:AX6"/>
    <mergeCell ref="BQ14:BQ15"/>
    <mergeCell ref="BQ17:BQ18"/>
    <mergeCell ref="BC12:BD13"/>
    <mergeCell ref="BA12:BB13"/>
    <mergeCell ref="BN12:BN13"/>
    <mergeCell ref="BN17:BN18"/>
    <mergeCell ref="AM6:AN6"/>
    <mergeCell ref="AO6:AP6"/>
    <mergeCell ref="AG17:AH18"/>
    <mergeCell ref="AO12:AP13"/>
    <mergeCell ref="AM12:AN13"/>
    <mergeCell ref="AK12:AL13"/>
    <mergeCell ref="BI17:BJ18"/>
    <mergeCell ref="AE6:AF6"/>
    <mergeCell ref="AG6:AH6"/>
    <mergeCell ref="AI6:AJ6"/>
    <mergeCell ref="AK6:AL6"/>
    <mergeCell ref="BE12:BF13"/>
    <mergeCell ref="BE17:BF18"/>
    <mergeCell ref="AI12:AJ13"/>
    <mergeCell ref="AG12:AH13"/>
    <mergeCell ref="AK17:AL18"/>
    <mergeCell ref="AJ106:AK106"/>
    <mergeCell ref="AL106:AM106"/>
    <mergeCell ref="AN106:AO106"/>
    <mergeCell ref="AP106:AQ106"/>
    <mergeCell ref="AJ104:AK104"/>
    <mergeCell ref="AL104:AM104"/>
    <mergeCell ref="AV100:AW100"/>
    <mergeCell ref="AN104:AO104"/>
    <mergeCell ref="AP102:AQ102"/>
    <mergeCell ref="AR102:AS102"/>
    <mergeCell ref="AT102:AU102"/>
    <mergeCell ref="AV104:AW104"/>
    <mergeCell ref="AJ100:AK100"/>
    <mergeCell ref="AL100:AM100"/>
    <mergeCell ref="AN100:AO100"/>
    <mergeCell ref="AP100:AQ100"/>
    <mergeCell ref="AR100:AS100"/>
    <mergeCell ref="AT100:AU100"/>
    <mergeCell ref="AR104:AS104"/>
    <mergeCell ref="AT104:AU104"/>
    <mergeCell ref="AL102:AM102"/>
    <mergeCell ref="AN102:AO102"/>
    <mergeCell ref="BL106:BM106"/>
    <mergeCell ref="BL102:BM102"/>
    <mergeCell ref="AR106:AS106"/>
    <mergeCell ref="AT106:AU106"/>
    <mergeCell ref="AV106:AW106"/>
    <mergeCell ref="BH100:BI100"/>
    <mergeCell ref="AZ100:BA100"/>
    <mergeCell ref="BB100:BC100"/>
    <mergeCell ref="BF100:BG100"/>
    <mergeCell ref="AJ102:AK102"/>
    <mergeCell ref="AZ106:BA106"/>
    <mergeCell ref="BB106:BC106"/>
    <mergeCell ref="BD106:BE106"/>
    <mergeCell ref="AV102:AW102"/>
    <mergeCell ref="AP104:AQ104"/>
    <mergeCell ref="BJ106:BK106"/>
    <mergeCell ref="AZ104:BA104"/>
    <mergeCell ref="BB104:BC104"/>
    <mergeCell ref="AZ102:BA102"/>
    <mergeCell ref="BB102:BC102"/>
    <mergeCell ref="BD102:BE102"/>
    <mergeCell ref="BF106:BG106"/>
    <mergeCell ref="BH106:BI106"/>
    <mergeCell ref="BF102:BG102"/>
    <mergeCell ref="BJ100:BK100"/>
    <mergeCell ref="BL100:BM100"/>
    <mergeCell ref="BD104:BE104"/>
    <mergeCell ref="BF104:BG104"/>
    <mergeCell ref="BH104:BI104"/>
    <mergeCell ref="BJ104:BK104"/>
    <mergeCell ref="BL104:BM104"/>
    <mergeCell ref="BH102:BI102"/>
    <mergeCell ref="BJ102:BK102"/>
    <mergeCell ref="BD100:BE100"/>
    <mergeCell ref="BL92:BM92"/>
    <mergeCell ref="AJ92:AK92"/>
    <mergeCell ref="AL92:AM92"/>
    <mergeCell ref="AN92:AO92"/>
    <mergeCell ref="AP92:AQ92"/>
    <mergeCell ref="AR92:AS92"/>
    <mergeCell ref="AT92:AU92"/>
    <mergeCell ref="AV92:AW92"/>
    <mergeCell ref="AZ92:BA92"/>
    <mergeCell ref="BB92:BC92"/>
    <mergeCell ref="BD92:BE92"/>
    <mergeCell ref="BF92:BG92"/>
    <mergeCell ref="BH92:BI92"/>
    <mergeCell ref="BJ92:BK92"/>
    <mergeCell ref="AV90:AW90"/>
    <mergeCell ref="BF90:BG90"/>
    <mergeCell ref="BH90:BI90"/>
    <mergeCell ref="BJ90:BK90"/>
    <mergeCell ref="BL90:BM90"/>
    <mergeCell ref="AL88:AM88"/>
    <mergeCell ref="U87:AF88"/>
    <mergeCell ref="U90:AF90"/>
    <mergeCell ref="AZ90:BA90"/>
    <mergeCell ref="AJ90:AK90"/>
    <mergeCell ref="AL90:AM90"/>
    <mergeCell ref="AN90:AO90"/>
    <mergeCell ref="AP90:AQ90"/>
    <mergeCell ref="AT90:AU90"/>
    <mergeCell ref="AR90:AS90"/>
    <mergeCell ref="D63:E63"/>
    <mergeCell ref="D28:E28"/>
    <mergeCell ref="BB88:BC88"/>
    <mergeCell ref="AZ88:BA88"/>
    <mergeCell ref="AV88:AW88"/>
    <mergeCell ref="AT88:AU88"/>
    <mergeCell ref="AJ88:AK88"/>
    <mergeCell ref="AR88:AS88"/>
    <mergeCell ref="AP88:AQ88"/>
    <mergeCell ref="H17:I18"/>
    <mergeCell ref="E108:J108"/>
    <mergeCell ref="H22:I23"/>
    <mergeCell ref="H27:I28"/>
    <mergeCell ref="E94:J94"/>
    <mergeCell ref="H32:I33"/>
    <mergeCell ref="E82:J82"/>
    <mergeCell ref="G59:L59"/>
    <mergeCell ref="L37:M38"/>
    <mergeCell ref="AV12:AW13"/>
    <mergeCell ref="Z27:AA28"/>
    <mergeCell ref="V37:W38"/>
    <mergeCell ref="D65:M66"/>
    <mergeCell ref="H12:I13"/>
    <mergeCell ref="Z12:AA13"/>
    <mergeCell ref="AV17:AW18"/>
    <mergeCell ref="R12:S13"/>
    <mergeCell ref="P12:Q13"/>
    <mergeCell ref="N12:O13"/>
    <mergeCell ref="BN22:BN23"/>
    <mergeCell ref="BM38:BM39"/>
    <mergeCell ref="BN38:BN39"/>
    <mergeCell ref="N32:O33"/>
    <mergeCell ref="N37:O38"/>
    <mergeCell ref="Z37:AA38"/>
    <mergeCell ref="AO22:AP23"/>
    <mergeCell ref="AV22:AW23"/>
    <mergeCell ref="AO27:AP28"/>
    <mergeCell ref="AE27:AF28"/>
    <mergeCell ref="D61:E61"/>
    <mergeCell ref="I60:S60"/>
    <mergeCell ref="V60:W60"/>
    <mergeCell ref="O40:O41"/>
    <mergeCell ref="U102:AD102"/>
    <mergeCell ref="AB37:AC38"/>
    <mergeCell ref="U92:AF92"/>
    <mergeCell ref="T37:U38"/>
    <mergeCell ref="AF37:AG38"/>
    <mergeCell ref="Z48:AO49"/>
    <mergeCell ref="AE32:AF33"/>
    <mergeCell ref="AK32:AL33"/>
    <mergeCell ref="AK22:AL23"/>
    <mergeCell ref="AG27:AH28"/>
    <mergeCell ref="AI22:AJ23"/>
    <mergeCell ref="AM22:AN23"/>
    <mergeCell ref="AK27:AL28"/>
    <mergeCell ref="AM27:AN28"/>
    <mergeCell ref="AH37:AI38"/>
    <mergeCell ref="AY37:AZ38"/>
    <mergeCell ref="AW37:AX38"/>
    <mergeCell ref="AU40:AU41"/>
    <mergeCell ref="AN40:AO41"/>
    <mergeCell ref="AO32:AP33"/>
    <mergeCell ref="AI32:AJ33"/>
    <mergeCell ref="AG32:AH33"/>
    <mergeCell ref="BK43:BK45"/>
    <mergeCell ref="BL43:BL45"/>
    <mergeCell ref="BA43:BA45"/>
    <mergeCell ref="BB43:BB45"/>
    <mergeCell ref="BC43:BC45"/>
    <mergeCell ref="BD43:BD45"/>
    <mergeCell ref="BE43:BE45"/>
    <mergeCell ref="AY43:AY45"/>
    <mergeCell ref="BJ43:BJ45"/>
    <mergeCell ref="BE22:BF23"/>
    <mergeCell ref="BG17:BH18"/>
    <mergeCell ref="AZ43:AZ45"/>
    <mergeCell ref="BI43:BI45"/>
    <mergeCell ref="BF43:BF45"/>
    <mergeCell ref="BG43:BG45"/>
    <mergeCell ref="BH43:BH45"/>
    <mergeCell ref="AY22:AZ23"/>
    <mergeCell ref="L17:M18"/>
    <mergeCell ref="N17:O18"/>
    <mergeCell ref="BC17:BD18"/>
    <mergeCell ref="T17:U18"/>
    <mergeCell ref="AY17:AZ18"/>
    <mergeCell ref="Z17:AA18"/>
    <mergeCell ref="AM17:AN18"/>
    <mergeCell ref="AO17:AP18"/>
    <mergeCell ref="AI17:AJ18"/>
    <mergeCell ref="T12:U13"/>
    <mergeCell ref="V12:W13"/>
    <mergeCell ref="R17:S18"/>
    <mergeCell ref="AE17:AF18"/>
    <mergeCell ref="AE12:AF13"/>
    <mergeCell ref="V17:W18"/>
    <mergeCell ref="AC12:AD13"/>
    <mergeCell ref="J12:K13"/>
    <mergeCell ref="J17:K18"/>
    <mergeCell ref="L12:M13"/>
    <mergeCell ref="AG22:AH23"/>
    <mergeCell ref="L22:M23"/>
    <mergeCell ref="J22:K23"/>
    <mergeCell ref="AE22:AF23"/>
    <mergeCell ref="AC22:AD23"/>
    <mergeCell ref="P17:Q18"/>
    <mergeCell ref="AC17:AD18"/>
    <mergeCell ref="BK22:BL23"/>
    <mergeCell ref="BC27:BD28"/>
    <mergeCell ref="BA27:BB28"/>
    <mergeCell ref="AY27:AZ28"/>
    <mergeCell ref="BG27:BH28"/>
    <mergeCell ref="BE27:BF28"/>
    <mergeCell ref="BC22:BD23"/>
    <mergeCell ref="BA22:BB23"/>
    <mergeCell ref="BG22:BH23"/>
    <mergeCell ref="BK27:BL28"/>
    <mergeCell ref="L27:M28"/>
    <mergeCell ref="AC27:AD28"/>
    <mergeCell ref="AC32:AD33"/>
    <mergeCell ref="J27:K28"/>
    <mergeCell ref="P27:Q28"/>
    <mergeCell ref="N27:O28"/>
    <mergeCell ref="P32:Q33"/>
    <mergeCell ref="R32:S33"/>
    <mergeCell ref="L32:M33"/>
    <mergeCell ref="J32:K33"/>
    <mergeCell ref="N22:O23"/>
    <mergeCell ref="R22:S23"/>
    <mergeCell ref="Z22:AA23"/>
    <mergeCell ref="T32:U33"/>
    <mergeCell ref="Z32:AA33"/>
    <mergeCell ref="V22:W23"/>
    <mergeCell ref="V27:W28"/>
    <mergeCell ref="T27:U28"/>
    <mergeCell ref="R27:S28"/>
    <mergeCell ref="T22:U23"/>
    <mergeCell ref="AU64:BM66"/>
    <mergeCell ref="AW59:BM61"/>
    <mergeCell ref="X60:Y60"/>
    <mergeCell ref="BK37:BL38"/>
    <mergeCell ref="BI37:BJ38"/>
    <mergeCell ref="BG37:BH38"/>
    <mergeCell ref="BE37:BF38"/>
    <mergeCell ref="AE50:AS52"/>
    <mergeCell ref="BC37:BD38"/>
    <mergeCell ref="BA37:BB38"/>
    <mergeCell ref="BL88:BM88"/>
    <mergeCell ref="BJ88:BK88"/>
    <mergeCell ref="BH88:BI88"/>
    <mergeCell ref="BF88:BG88"/>
    <mergeCell ref="BD88:BE88"/>
    <mergeCell ref="U104:AD104"/>
    <mergeCell ref="BD90:BE90"/>
    <mergeCell ref="U100:AD100"/>
    <mergeCell ref="BB90:BC90"/>
    <mergeCell ref="AN88:AO88"/>
    <mergeCell ref="Y74:Z74"/>
    <mergeCell ref="S74:T74"/>
    <mergeCell ref="S76:T76"/>
    <mergeCell ref="U74:V74"/>
    <mergeCell ref="W74:X74"/>
    <mergeCell ref="U106:AD106"/>
    <mergeCell ref="S80:T80"/>
    <mergeCell ref="U40:V41"/>
    <mergeCell ref="G50:V52"/>
    <mergeCell ref="M78:N78"/>
    <mergeCell ref="G76:H76"/>
    <mergeCell ref="I76:J76"/>
    <mergeCell ref="K76:L76"/>
    <mergeCell ref="M76:N76"/>
    <mergeCell ref="AJ60:AK60"/>
    <mergeCell ref="S72:T72"/>
    <mergeCell ref="U72:V72"/>
    <mergeCell ref="W72:X72"/>
    <mergeCell ref="Y72:Z72"/>
    <mergeCell ref="AH60:AI60"/>
    <mergeCell ref="Z60:AA60"/>
    <mergeCell ref="AB60:AC60"/>
    <mergeCell ref="AD60:AE60"/>
    <mergeCell ref="AF60:AG60"/>
    <mergeCell ref="AA74:AB74"/>
    <mergeCell ref="AA72:AB72"/>
    <mergeCell ref="AC72:AD72"/>
    <mergeCell ref="AE72:AF72"/>
    <mergeCell ref="AC74:AD74"/>
    <mergeCell ref="AE74:AF74"/>
    <mergeCell ref="AL72:AM72"/>
    <mergeCell ref="AY72:AZ72"/>
    <mergeCell ref="AP72:AQ72"/>
    <mergeCell ref="AR72:AS72"/>
    <mergeCell ref="AT72:AU72"/>
    <mergeCell ref="AN72:AO72"/>
    <mergeCell ref="BK72:BL72"/>
    <mergeCell ref="BI72:BJ72"/>
    <mergeCell ref="BG72:BH72"/>
    <mergeCell ref="BE72:BF72"/>
    <mergeCell ref="BC72:BD72"/>
    <mergeCell ref="BA72:BB72"/>
    <mergeCell ref="AG74:AH74"/>
    <mergeCell ref="G72:H72"/>
    <mergeCell ref="G74:H74"/>
    <mergeCell ref="I74:J74"/>
    <mergeCell ref="K74:L74"/>
    <mergeCell ref="M74:N74"/>
    <mergeCell ref="I72:J72"/>
    <mergeCell ref="K72:L72"/>
    <mergeCell ref="M72:N72"/>
    <mergeCell ref="AG72:AH72"/>
    <mergeCell ref="AE76:AF76"/>
    <mergeCell ref="AG76:AH76"/>
    <mergeCell ref="G80:H80"/>
    <mergeCell ref="I80:J80"/>
    <mergeCell ref="K80:L80"/>
    <mergeCell ref="M80:N80"/>
    <mergeCell ref="G78:H78"/>
    <mergeCell ref="I78:J78"/>
    <mergeCell ref="K78:L78"/>
    <mergeCell ref="S78:T78"/>
    <mergeCell ref="W78:X78"/>
    <mergeCell ref="Y78:Z78"/>
    <mergeCell ref="AA78:AB78"/>
    <mergeCell ref="AA76:AB76"/>
    <mergeCell ref="AC76:AD76"/>
    <mergeCell ref="U76:V76"/>
    <mergeCell ref="W76:X76"/>
    <mergeCell ref="Y76:Z76"/>
    <mergeCell ref="AC78:AD78"/>
    <mergeCell ref="AE78:AF78"/>
    <mergeCell ref="AG78:AH78"/>
    <mergeCell ref="U80:V80"/>
    <mergeCell ref="W80:X80"/>
    <mergeCell ref="Y80:Z80"/>
    <mergeCell ref="AA80:AB80"/>
    <mergeCell ref="AC80:AD80"/>
    <mergeCell ref="AE80:AF80"/>
    <mergeCell ref="AG80:AH80"/>
    <mergeCell ref="U78:V78"/>
    <mergeCell ref="AT74:AU74"/>
    <mergeCell ref="AL76:AM76"/>
    <mergeCell ref="AN76:AO76"/>
    <mergeCell ref="AP76:AQ76"/>
    <mergeCell ref="AR76:AS76"/>
    <mergeCell ref="AT76:AU76"/>
    <mergeCell ref="AL74:AM74"/>
    <mergeCell ref="AN74:AO74"/>
    <mergeCell ref="AP74:AQ74"/>
    <mergeCell ref="AR74:AS74"/>
    <mergeCell ref="AT78:AU78"/>
    <mergeCell ref="AL80:AM80"/>
    <mergeCell ref="AN80:AO80"/>
    <mergeCell ref="AP80:AQ80"/>
    <mergeCell ref="AR80:AS80"/>
    <mergeCell ref="AT80:AU80"/>
    <mergeCell ref="AL78:AM78"/>
    <mergeCell ref="AN78:AO78"/>
    <mergeCell ref="AP78:AQ78"/>
    <mergeCell ref="AR78:AS78"/>
    <mergeCell ref="BK74:BL74"/>
    <mergeCell ref="AY76:AZ76"/>
    <mergeCell ref="BA76:BB76"/>
    <mergeCell ref="BC76:BD76"/>
    <mergeCell ref="BE76:BF76"/>
    <mergeCell ref="BG76:BH76"/>
    <mergeCell ref="BI76:BJ76"/>
    <mergeCell ref="BK76:BL76"/>
    <mergeCell ref="AY74:AZ74"/>
    <mergeCell ref="BA74:BB74"/>
    <mergeCell ref="BG74:BH74"/>
    <mergeCell ref="BI74:BJ74"/>
    <mergeCell ref="BC74:BD74"/>
    <mergeCell ref="BE74:BF74"/>
    <mergeCell ref="BG78:BH78"/>
    <mergeCell ref="BI78:BJ78"/>
    <mergeCell ref="BI80:BJ80"/>
    <mergeCell ref="BK80:BL80"/>
    <mergeCell ref="AY78:AZ78"/>
    <mergeCell ref="BA78:BB78"/>
    <mergeCell ref="BC78:BD78"/>
    <mergeCell ref="BE78:BF78"/>
    <mergeCell ref="BU20:BU21"/>
    <mergeCell ref="BV20:BV21"/>
    <mergeCell ref="BU23:BU24"/>
    <mergeCell ref="BV23:BV24"/>
    <mergeCell ref="BK78:BL78"/>
    <mergeCell ref="AY80:AZ80"/>
    <mergeCell ref="BA80:BB80"/>
    <mergeCell ref="BC80:BD80"/>
    <mergeCell ref="BE80:BF80"/>
    <mergeCell ref="BG80:BH80"/>
    <mergeCell ref="BX40:BX41"/>
    <mergeCell ref="BY40:BY41"/>
    <mergeCell ref="BV33:BV34"/>
    <mergeCell ref="BQ33:BT34"/>
    <mergeCell ref="BU33:BU34"/>
    <mergeCell ref="BR41:BR42"/>
    <mergeCell ref="D5:AC6"/>
    <mergeCell ref="B3:X3"/>
    <mergeCell ref="BY33:BY34"/>
    <mergeCell ref="BX33:BX34"/>
    <mergeCell ref="BU26:BU27"/>
    <mergeCell ref="BU17:BU18"/>
    <mergeCell ref="BV17:BV18"/>
    <mergeCell ref="BV26:BV27"/>
    <mergeCell ref="BU29:BU30"/>
    <mergeCell ref="BV29:BV30"/>
  </mergeCells>
  <phoneticPr fontId="125" type="noConversion"/>
  <dataValidations disablePrompts="1" count="3">
    <dataValidation type="list" allowBlank="1" showInputMessage="1" showErrorMessage="1" sqref="BR41:BR42">
      <formula1>$BY$50:$BY$51</formula1>
    </dataValidation>
    <dataValidation type="list" allowBlank="1" showInputMessage="1" showErrorMessage="1" sqref="BV33:BV34">
      <formula1>$BY$48:$BY$49</formula1>
    </dataValidation>
    <dataValidation operator="equal" allowBlank="1" showInputMessage="1" showErrorMessage="1" sqref="BV29"/>
  </dataValidations>
  <hyperlinks>
    <hyperlink ref="B3:D3" location="MainMenu!A1" display="MainMenu!A1"/>
  </hyperlinks>
  <printOptions horizontalCentered="1" verticalCentered="1"/>
  <pageMargins left="0.118110236220472" right="0.118110236220472" top="0.35433070866141703" bottom="0.118110236220472" header="0.27559055118110198" footer="2.5590551E-2"/>
  <pageSetup paperSize="9" scale="85" orientation="portrait" r:id="rId1"/>
  <headerFooter alignWithMargins="0">
    <oddHeader>&amp;Lmrkiritpatel@gmail.com / imu20593@gmail.com / dpbaria@gmail.com</oddHeader>
    <oddFooter>&amp;LPrepared by Cyber Group Dangs      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4" enableFormatConditionsCalculation="0">
    <tabColor indexed="17"/>
    <pageSetUpPr fitToPage="1"/>
  </sheetPr>
  <dimension ref="A1:BR138"/>
  <sheetViews>
    <sheetView showGridLines="0" showRowColHeaders="0" topLeftCell="A2" zoomScaleNormal="145" zoomScaleSheetLayoutView="100" workbookViewId="0">
      <pane ySplit="1" topLeftCell="A3" activePane="bottomLeft" state="frozen"/>
      <selection activeCell="A2" sqref="A2:R2"/>
      <selection pane="bottomLeft" activeCell="A3" sqref="A3"/>
    </sheetView>
  </sheetViews>
  <sheetFormatPr defaultColWidth="0" defaultRowHeight="14.25" zeroHeight="1"/>
  <cols>
    <col min="1" max="3" width="1.5" style="696" customWidth="1"/>
    <col min="4" max="4" width="2.125" style="819" customWidth="1"/>
    <col min="5" max="5" width="2.375" style="819" customWidth="1"/>
    <col min="6" max="6" width="1.5" style="696" customWidth="1"/>
    <col min="7" max="7" width="1.5" style="816" customWidth="1"/>
    <col min="8" max="21" width="1.5" style="696" customWidth="1"/>
    <col min="22" max="22" width="1.75" style="696" customWidth="1"/>
    <col min="23" max="28" width="1.5" style="696" customWidth="1"/>
    <col min="29" max="29" width="1.625" style="696" customWidth="1"/>
    <col min="30" max="41" width="1.5" style="696" customWidth="1"/>
    <col min="42" max="42" width="1.5" style="695" customWidth="1"/>
    <col min="43" max="46" width="1.5" style="696" customWidth="1"/>
    <col min="47" max="48" width="1.5" style="816" customWidth="1"/>
    <col min="49" max="61" width="1.5" style="696" customWidth="1"/>
    <col min="62" max="62" width="1" style="696" customWidth="1"/>
    <col min="63" max="63" width="1.5" style="696" customWidth="1"/>
    <col min="64" max="64" width="0.875" style="696" customWidth="1"/>
    <col min="65" max="65" width="2" style="696" customWidth="1"/>
    <col min="66" max="66" width="0.625" style="696" customWidth="1"/>
    <col min="67" max="67" width="1.5" style="696" customWidth="1"/>
    <col min="68" max="68" width="1.375" style="696" customWidth="1"/>
    <col min="69" max="69" width="1.5" style="696" customWidth="1"/>
    <col min="70" max="16384" width="8" style="696" hidden="1"/>
  </cols>
  <sheetData>
    <row r="1" spans="1:70" s="562" customFormat="1" ht="11.25" hidden="1" customHeight="1">
      <c r="A1" s="562">
        <v>1</v>
      </c>
      <c r="B1" s="562">
        <f>A1+1</f>
        <v>2</v>
      </c>
      <c r="C1" s="562">
        <f t="shared" ref="C1:BN1" si="0">B1+1</f>
        <v>3</v>
      </c>
      <c r="D1" s="562">
        <f t="shared" si="0"/>
        <v>4</v>
      </c>
      <c r="E1" s="562">
        <f t="shared" si="0"/>
        <v>5</v>
      </c>
      <c r="F1" s="562">
        <f t="shared" si="0"/>
        <v>6</v>
      </c>
      <c r="G1" s="562">
        <f t="shared" si="0"/>
        <v>7</v>
      </c>
      <c r="H1" s="562">
        <f t="shared" si="0"/>
        <v>8</v>
      </c>
      <c r="I1" s="562">
        <f t="shared" si="0"/>
        <v>9</v>
      </c>
      <c r="J1" s="562">
        <f t="shared" si="0"/>
        <v>10</v>
      </c>
      <c r="K1" s="562">
        <f t="shared" si="0"/>
        <v>11</v>
      </c>
      <c r="L1" s="562">
        <f t="shared" si="0"/>
        <v>12</v>
      </c>
      <c r="M1" s="562">
        <f t="shared" si="0"/>
        <v>13</v>
      </c>
      <c r="N1" s="562">
        <f t="shared" si="0"/>
        <v>14</v>
      </c>
      <c r="O1" s="562">
        <f t="shared" si="0"/>
        <v>15</v>
      </c>
      <c r="P1" s="562">
        <f t="shared" si="0"/>
        <v>16</v>
      </c>
      <c r="Q1" s="562">
        <f t="shared" si="0"/>
        <v>17</v>
      </c>
      <c r="R1" s="562">
        <f t="shared" si="0"/>
        <v>18</v>
      </c>
      <c r="S1" s="562">
        <f t="shared" si="0"/>
        <v>19</v>
      </c>
      <c r="T1" s="562">
        <f t="shared" si="0"/>
        <v>20</v>
      </c>
      <c r="U1" s="562">
        <f t="shared" si="0"/>
        <v>21</v>
      </c>
      <c r="V1" s="562">
        <f t="shared" si="0"/>
        <v>22</v>
      </c>
      <c r="W1" s="562">
        <f t="shared" si="0"/>
        <v>23</v>
      </c>
      <c r="X1" s="562">
        <f t="shared" si="0"/>
        <v>24</v>
      </c>
      <c r="Y1" s="562">
        <f t="shared" si="0"/>
        <v>25</v>
      </c>
      <c r="Z1" s="562">
        <f t="shared" si="0"/>
        <v>26</v>
      </c>
      <c r="AA1" s="562">
        <f t="shared" si="0"/>
        <v>27</v>
      </c>
      <c r="AB1" s="562">
        <f t="shared" si="0"/>
        <v>28</v>
      </c>
      <c r="AC1" s="562">
        <f t="shared" si="0"/>
        <v>29</v>
      </c>
      <c r="AD1" s="562">
        <f t="shared" si="0"/>
        <v>30</v>
      </c>
      <c r="AE1" s="562">
        <f t="shared" si="0"/>
        <v>31</v>
      </c>
      <c r="AF1" s="562">
        <f t="shared" si="0"/>
        <v>32</v>
      </c>
      <c r="AG1" s="562">
        <f t="shared" si="0"/>
        <v>33</v>
      </c>
      <c r="AH1" s="562">
        <f t="shared" si="0"/>
        <v>34</v>
      </c>
      <c r="AI1" s="562">
        <f t="shared" si="0"/>
        <v>35</v>
      </c>
      <c r="AJ1" s="562">
        <f t="shared" si="0"/>
        <v>36</v>
      </c>
      <c r="AK1" s="562">
        <f t="shared" si="0"/>
        <v>37</v>
      </c>
      <c r="AL1" s="562">
        <f t="shared" si="0"/>
        <v>38</v>
      </c>
      <c r="AM1" s="562">
        <f t="shared" si="0"/>
        <v>39</v>
      </c>
      <c r="AN1" s="562">
        <f t="shared" si="0"/>
        <v>40</v>
      </c>
      <c r="AO1" s="562">
        <f t="shared" si="0"/>
        <v>41</v>
      </c>
      <c r="AP1" s="562">
        <f t="shared" si="0"/>
        <v>42</v>
      </c>
      <c r="AQ1" s="562">
        <f t="shared" si="0"/>
        <v>43</v>
      </c>
      <c r="AR1" s="562">
        <f t="shared" si="0"/>
        <v>44</v>
      </c>
      <c r="AS1" s="562">
        <f t="shared" si="0"/>
        <v>45</v>
      </c>
      <c r="AT1" s="562">
        <f t="shared" si="0"/>
        <v>46</v>
      </c>
      <c r="AU1" s="562">
        <f t="shared" si="0"/>
        <v>47</v>
      </c>
      <c r="AV1" s="562">
        <f t="shared" si="0"/>
        <v>48</v>
      </c>
      <c r="AW1" s="562">
        <f t="shared" si="0"/>
        <v>49</v>
      </c>
      <c r="AX1" s="562">
        <f t="shared" si="0"/>
        <v>50</v>
      </c>
      <c r="AY1" s="562">
        <f t="shared" si="0"/>
        <v>51</v>
      </c>
      <c r="AZ1" s="562">
        <f t="shared" si="0"/>
        <v>52</v>
      </c>
      <c r="BA1" s="562">
        <f t="shared" si="0"/>
        <v>53</v>
      </c>
      <c r="BB1" s="562">
        <f t="shared" si="0"/>
        <v>54</v>
      </c>
      <c r="BC1" s="562">
        <f t="shared" si="0"/>
        <v>55</v>
      </c>
      <c r="BD1" s="562">
        <f t="shared" si="0"/>
        <v>56</v>
      </c>
      <c r="BE1" s="562">
        <f t="shared" si="0"/>
        <v>57</v>
      </c>
      <c r="BF1" s="562">
        <f t="shared" si="0"/>
        <v>58</v>
      </c>
      <c r="BG1" s="562">
        <f t="shared" si="0"/>
        <v>59</v>
      </c>
      <c r="BH1" s="562">
        <f t="shared" si="0"/>
        <v>60</v>
      </c>
      <c r="BI1" s="562">
        <f t="shared" si="0"/>
        <v>61</v>
      </c>
      <c r="BJ1" s="562">
        <f t="shared" si="0"/>
        <v>62</v>
      </c>
      <c r="BK1" s="562">
        <f t="shared" si="0"/>
        <v>63</v>
      </c>
      <c r="BL1" s="562">
        <f t="shared" si="0"/>
        <v>64</v>
      </c>
      <c r="BM1" s="562">
        <f t="shared" si="0"/>
        <v>65</v>
      </c>
      <c r="BN1" s="562">
        <f t="shared" si="0"/>
        <v>66</v>
      </c>
      <c r="BO1" s="562">
        <f>BN1+1</f>
        <v>67</v>
      </c>
      <c r="BP1" s="562">
        <f>BO1+1</f>
        <v>68</v>
      </c>
      <c r="BR1" s="812" t="s">
        <v>462</v>
      </c>
    </row>
    <row r="2" spans="1:70" s="562" customFormat="1" ht="18" customHeight="1" thickTop="1" thickBot="1">
      <c r="C2" s="1341" t="s">
        <v>131</v>
      </c>
      <c r="D2" s="1341"/>
      <c r="E2" s="1341"/>
      <c r="F2" s="1341"/>
      <c r="G2" s="1341"/>
      <c r="H2" s="1341"/>
      <c r="I2" s="1341"/>
      <c r="J2" s="1341"/>
      <c r="K2" s="1341"/>
      <c r="L2" s="1341"/>
      <c r="M2" s="1341"/>
      <c r="N2" s="1341"/>
      <c r="O2" s="1341"/>
      <c r="P2" s="1341"/>
      <c r="Q2" s="1341"/>
      <c r="R2" s="1341"/>
      <c r="S2" s="1341"/>
      <c r="T2" s="1341"/>
      <c r="U2" s="1341"/>
      <c r="V2" s="1341"/>
      <c r="W2" s="1341"/>
      <c r="X2" s="1341"/>
      <c r="Y2" s="1341"/>
      <c r="AA2" s="340" t="s">
        <v>464</v>
      </c>
      <c r="AB2" s="176"/>
      <c r="AC2" s="176"/>
      <c r="AD2" s="176"/>
      <c r="AE2" s="176"/>
      <c r="AF2" s="176"/>
      <c r="AG2" s="176"/>
      <c r="AH2" s="176"/>
      <c r="AI2" s="176"/>
      <c r="AJ2" s="176"/>
      <c r="AK2" s="176"/>
      <c r="AL2" s="176"/>
      <c r="AM2" s="176"/>
      <c r="AN2" s="176"/>
      <c r="AO2" s="341"/>
      <c r="AP2" s="341"/>
      <c r="AQ2" s="341"/>
      <c r="AR2" s="341"/>
      <c r="AS2" s="341"/>
      <c r="AT2" s="341"/>
      <c r="AU2" s="341"/>
      <c r="AV2" s="341"/>
      <c r="AW2" s="341"/>
      <c r="AX2" s="341"/>
      <c r="AY2" s="341"/>
      <c r="AZ2" s="341"/>
      <c r="BA2" s="341"/>
      <c r="BB2" s="341"/>
      <c r="BC2" s="341"/>
      <c r="BD2" s="341"/>
      <c r="BE2" s="341"/>
      <c r="BF2" s="341"/>
      <c r="BG2" s="341"/>
      <c r="BR2" s="812"/>
    </row>
    <row r="3" spans="1:70" s="562" customFormat="1" ht="3.75" customHeight="1" thickTop="1" thickBot="1">
      <c r="BR3" s="812"/>
    </row>
    <row r="4" spans="1:70" ht="21" customHeight="1" thickTop="1">
      <c r="A4" s="608"/>
      <c r="B4" s="813"/>
      <c r="C4" s="811"/>
      <c r="D4" s="814"/>
      <c r="E4" s="786"/>
      <c r="F4" s="695"/>
      <c r="G4" s="815"/>
      <c r="N4" s="1441" t="s">
        <v>639</v>
      </c>
      <c r="O4" s="1441"/>
      <c r="P4" s="1441"/>
      <c r="Q4" s="1441"/>
      <c r="R4" s="1441"/>
      <c r="S4" s="1441"/>
      <c r="T4" s="1441"/>
      <c r="U4" s="1441"/>
      <c r="V4" s="1441"/>
      <c r="W4" s="1441"/>
      <c r="X4" s="1441"/>
      <c r="Y4" s="1441"/>
      <c r="Z4" s="1441"/>
      <c r="AA4" s="1441"/>
      <c r="AB4" s="1441"/>
      <c r="AC4" s="1441"/>
      <c r="AD4" s="1441"/>
      <c r="AE4" s="1441"/>
      <c r="AF4" s="1441"/>
      <c r="AG4" s="1441"/>
      <c r="AH4" s="1441"/>
      <c r="AI4" s="1441"/>
      <c r="AJ4" s="1441"/>
      <c r="AK4" s="1441"/>
      <c r="AL4" s="1441"/>
      <c r="AM4" s="1441"/>
      <c r="BL4" s="811"/>
      <c r="BM4" s="811"/>
      <c r="BN4" s="811"/>
      <c r="BO4" s="817"/>
    </row>
    <row r="5" spans="1:70" ht="15">
      <c r="B5" s="818"/>
      <c r="C5" s="695"/>
      <c r="D5" s="786"/>
      <c r="N5" s="1441"/>
      <c r="O5" s="1441"/>
      <c r="P5" s="1441"/>
      <c r="Q5" s="1441"/>
      <c r="R5" s="1441"/>
      <c r="S5" s="1441"/>
      <c r="T5" s="1441"/>
      <c r="U5" s="1441"/>
      <c r="V5" s="1441"/>
      <c r="W5" s="1441"/>
      <c r="X5" s="1441"/>
      <c r="Y5" s="1441"/>
      <c r="Z5" s="1441"/>
      <c r="AA5" s="1441"/>
      <c r="AB5" s="1441"/>
      <c r="AC5" s="1441"/>
      <c r="AD5" s="1441"/>
      <c r="AE5" s="1441"/>
      <c r="AF5" s="1441"/>
      <c r="AG5" s="1441"/>
      <c r="AH5" s="1441"/>
      <c r="AI5" s="1441"/>
      <c r="AJ5" s="1441"/>
      <c r="AK5" s="1441"/>
      <c r="AL5" s="1441"/>
      <c r="AM5" s="1441"/>
      <c r="BC5" s="820"/>
      <c r="BD5" s="816"/>
      <c r="BI5" s="821"/>
      <c r="BN5" s="695"/>
      <c r="BO5" s="822"/>
    </row>
    <row r="6" spans="1:70" ht="15" customHeight="1">
      <c r="B6" s="818"/>
      <c r="C6" s="695"/>
      <c r="D6" s="786"/>
      <c r="BL6" s="695"/>
      <c r="BM6" s="695"/>
      <c r="BN6" s="695"/>
      <c r="BO6" s="822"/>
    </row>
    <row r="7" spans="1:70" ht="26.25">
      <c r="B7" s="786"/>
      <c r="C7" s="786"/>
      <c r="D7" s="823" t="s">
        <v>562</v>
      </c>
      <c r="E7" s="824"/>
      <c r="F7" s="825"/>
      <c r="G7" s="826"/>
      <c r="H7" s="825"/>
      <c r="I7" s="825"/>
      <c r="J7" s="769"/>
      <c r="K7" s="769"/>
      <c r="L7" s="769"/>
      <c r="M7" s="769"/>
      <c r="N7" s="827"/>
      <c r="O7" s="769"/>
      <c r="P7" s="825"/>
      <c r="Q7" s="769"/>
      <c r="R7" s="825"/>
      <c r="S7" s="825"/>
      <c r="T7" s="825"/>
      <c r="U7" s="825"/>
      <c r="V7" s="823" t="s">
        <v>563</v>
      </c>
      <c r="W7" s="825"/>
      <c r="X7" s="825"/>
      <c r="Y7" s="825"/>
      <c r="Z7" s="825"/>
      <c r="AA7" s="825"/>
      <c r="AB7" s="825"/>
      <c r="AC7" s="825"/>
      <c r="AD7" s="825"/>
      <c r="AE7" s="825"/>
      <c r="AF7" s="825"/>
      <c r="AG7" s="825"/>
      <c r="AH7" s="825"/>
      <c r="AI7" s="825"/>
      <c r="AJ7" s="825"/>
      <c r="AK7" s="825"/>
      <c r="AL7" s="825"/>
      <c r="AM7" s="825"/>
      <c r="AN7" s="825"/>
      <c r="AO7" s="825"/>
      <c r="AP7" s="828"/>
      <c r="AQ7" s="825"/>
      <c r="AR7" s="825"/>
      <c r="AS7" s="825"/>
      <c r="AT7" s="825"/>
      <c r="AU7" s="826"/>
      <c r="AV7" s="826"/>
      <c r="AW7" s="825"/>
      <c r="AX7" s="825"/>
      <c r="AY7" s="769"/>
      <c r="AZ7" s="829" t="s">
        <v>598</v>
      </c>
      <c r="BA7" s="769"/>
      <c r="BB7" s="769"/>
      <c r="BC7" s="825"/>
      <c r="BD7" s="769"/>
      <c r="BE7" s="769"/>
      <c r="BF7" s="830"/>
      <c r="BG7" s="825"/>
      <c r="BH7" s="825"/>
      <c r="BI7" s="825"/>
      <c r="BJ7" s="825"/>
      <c r="BK7" s="825"/>
      <c r="BL7" s="825"/>
      <c r="BM7" s="828"/>
      <c r="BN7" s="808"/>
    </row>
    <row r="8" spans="1:70" s="793" customFormat="1" ht="9.9499999999999993" customHeight="1">
      <c r="B8" s="831"/>
      <c r="C8" s="832"/>
      <c r="D8" s="833"/>
      <c r="E8" s="834"/>
      <c r="F8" s="835"/>
      <c r="G8" s="836"/>
      <c r="H8" s="835"/>
      <c r="I8" s="835"/>
      <c r="N8" s="837"/>
      <c r="P8" s="835"/>
      <c r="R8" s="835"/>
      <c r="S8" s="835"/>
      <c r="T8" s="835"/>
      <c r="U8" s="835"/>
      <c r="V8" s="837"/>
      <c r="W8" s="835"/>
      <c r="X8" s="835"/>
      <c r="Y8" s="835"/>
      <c r="Z8" s="835"/>
      <c r="AA8" s="835"/>
      <c r="AB8" s="835"/>
      <c r="AC8" s="835"/>
      <c r="AD8" s="835"/>
      <c r="AE8" s="835"/>
      <c r="AF8" s="835"/>
      <c r="AG8" s="835"/>
      <c r="AH8" s="835"/>
      <c r="AI8" s="835"/>
      <c r="AJ8" s="835"/>
      <c r="AK8" s="835"/>
      <c r="AL8" s="835"/>
      <c r="AM8" s="835"/>
      <c r="AN8" s="835"/>
      <c r="AO8" s="835"/>
      <c r="AP8" s="832"/>
      <c r="AQ8" s="835"/>
      <c r="AR8" s="835"/>
      <c r="AS8" s="835"/>
      <c r="AT8" s="835"/>
      <c r="AU8" s="836"/>
      <c r="AV8" s="836"/>
      <c r="AW8" s="835"/>
      <c r="AX8" s="835"/>
      <c r="AZ8" s="835"/>
      <c r="BA8" s="835"/>
      <c r="BB8" s="835"/>
      <c r="BC8" s="835"/>
      <c r="BE8" s="838"/>
      <c r="BF8" s="838"/>
      <c r="BG8" s="835"/>
      <c r="BH8" s="835"/>
      <c r="BI8" s="835"/>
      <c r="BJ8" s="835"/>
      <c r="BK8" s="835"/>
      <c r="BL8" s="835"/>
      <c r="BM8" s="832"/>
      <c r="BN8" s="832"/>
      <c r="BO8" s="755"/>
    </row>
    <row r="9" spans="1:70" ht="15" customHeight="1">
      <c r="B9" s="786"/>
      <c r="C9" s="786"/>
      <c r="D9" s="839" t="s">
        <v>564</v>
      </c>
      <c r="E9" s="840"/>
      <c r="F9" s="840"/>
      <c r="G9" s="841"/>
      <c r="H9" s="840"/>
      <c r="I9" s="840"/>
      <c r="J9" s="720"/>
      <c r="K9" s="720"/>
      <c r="L9" s="720"/>
      <c r="M9" s="720"/>
      <c r="N9" s="842"/>
      <c r="O9" s="720"/>
      <c r="P9" s="843"/>
      <c r="Q9" s="843"/>
      <c r="R9" s="843"/>
      <c r="S9" s="843"/>
      <c r="T9" s="843"/>
      <c r="U9" s="843"/>
      <c r="V9" s="843"/>
      <c r="W9" s="843"/>
      <c r="X9" s="843"/>
      <c r="Y9" s="843"/>
      <c r="Z9" s="843"/>
      <c r="AA9" s="843"/>
      <c r="AB9" s="843"/>
      <c r="AC9" s="843"/>
      <c r="AD9" s="844"/>
      <c r="AE9" s="843"/>
      <c r="AF9" s="843"/>
      <c r="AG9" s="843"/>
      <c r="AH9" s="843"/>
      <c r="AI9" s="843"/>
      <c r="AJ9" s="843"/>
      <c r="AK9" s="843"/>
      <c r="AL9" s="843"/>
      <c r="AM9" s="845"/>
      <c r="AN9" s="843"/>
      <c r="AO9" s="843"/>
      <c r="AP9" s="843"/>
      <c r="AQ9" s="843"/>
      <c r="AR9" s="843"/>
      <c r="AS9" s="843"/>
      <c r="AT9" s="843"/>
      <c r="AU9" s="843"/>
      <c r="AV9" s="843"/>
      <c r="AW9" s="843"/>
      <c r="AX9" s="843"/>
      <c r="AY9" s="843"/>
      <c r="AZ9" s="843"/>
      <c r="BA9" s="843"/>
      <c r="BB9" s="839" t="s">
        <v>237</v>
      </c>
      <c r="BC9" s="839" t="s">
        <v>565</v>
      </c>
      <c r="BD9" s="840"/>
      <c r="BE9" s="840"/>
      <c r="BF9" s="840"/>
      <c r="BG9" s="840"/>
      <c r="BH9" s="840"/>
      <c r="BI9" s="840"/>
      <c r="BJ9" s="840"/>
      <c r="BK9" s="840"/>
      <c r="BL9" s="840"/>
      <c r="BM9" s="808"/>
      <c r="BN9" s="808"/>
    </row>
    <row r="10" spans="1:70" ht="13.5" customHeight="1">
      <c r="B10" s="831"/>
      <c r="C10" s="786"/>
      <c r="D10" s="839" t="s">
        <v>566</v>
      </c>
      <c r="E10" s="846"/>
      <c r="F10" s="846"/>
      <c r="G10" s="841"/>
      <c r="H10" s="847"/>
      <c r="I10" s="848" t="s">
        <v>589</v>
      </c>
      <c r="K10" s="849"/>
      <c r="L10" s="849"/>
      <c r="M10" s="849"/>
      <c r="N10" s="839"/>
      <c r="O10" s="849" t="s">
        <v>567</v>
      </c>
      <c r="P10" s="848">
        <v>2</v>
      </c>
      <c r="Q10" s="849"/>
      <c r="R10" s="846"/>
      <c r="S10" s="848">
        <v>3</v>
      </c>
      <c r="T10" s="846"/>
      <c r="U10" s="846"/>
      <c r="V10" s="848" t="s">
        <v>590</v>
      </c>
      <c r="X10" s="846"/>
      <c r="Y10" s="846"/>
      <c r="Z10" s="846"/>
      <c r="AB10" s="846"/>
      <c r="AC10" s="848">
        <v>5</v>
      </c>
      <c r="AD10" s="846"/>
      <c r="AE10" s="846"/>
      <c r="AF10" s="848">
        <v>6</v>
      </c>
      <c r="AG10" s="850" t="s">
        <v>568</v>
      </c>
      <c r="AH10" s="846"/>
      <c r="AJ10" s="846"/>
      <c r="AK10" s="846"/>
      <c r="AL10" s="846"/>
      <c r="AP10" s="851"/>
      <c r="AR10" s="846"/>
      <c r="AS10" s="846"/>
      <c r="AT10" s="846"/>
      <c r="AU10" s="850" t="s">
        <v>569</v>
      </c>
      <c r="AV10" s="841"/>
      <c r="AW10" s="846"/>
      <c r="AX10" s="846"/>
      <c r="AY10" s="852"/>
      <c r="BA10" s="846"/>
      <c r="BE10" s="846"/>
      <c r="BF10" s="846"/>
      <c r="BG10" s="853"/>
      <c r="BH10" s="853"/>
      <c r="BI10" s="846"/>
      <c r="BJ10" s="846"/>
      <c r="BK10" s="846"/>
      <c r="BL10" s="846"/>
      <c r="BM10" s="851"/>
      <c r="BN10" s="851"/>
      <c r="BO10" s="854"/>
      <c r="BP10" s="855"/>
    </row>
    <row r="11" spans="1:70" ht="9.9499999999999993" customHeight="1">
      <c r="B11" s="786"/>
      <c r="C11" s="786"/>
      <c r="D11" s="842"/>
      <c r="E11" s="840"/>
      <c r="F11" s="840"/>
      <c r="G11" s="841"/>
      <c r="H11" s="840"/>
      <c r="I11" s="840"/>
      <c r="J11" s="720"/>
      <c r="K11" s="720"/>
      <c r="L11" s="720"/>
      <c r="M11" s="720"/>
      <c r="N11" s="842"/>
      <c r="O11" s="720"/>
      <c r="P11" s="840"/>
      <c r="Q11" s="720"/>
      <c r="R11" s="840"/>
      <c r="S11" s="840"/>
      <c r="T11" s="840"/>
      <c r="U11" s="840"/>
      <c r="V11" s="856"/>
      <c r="W11" s="840"/>
      <c r="X11" s="840"/>
      <c r="Y11" s="840"/>
      <c r="Z11" s="840"/>
      <c r="AA11" s="840"/>
      <c r="AB11" s="840"/>
      <c r="AC11" s="840"/>
      <c r="AD11" s="840"/>
      <c r="AE11" s="840"/>
      <c r="AF11" s="840"/>
      <c r="AG11" s="840"/>
      <c r="AH11" s="840"/>
      <c r="AI11" s="840"/>
      <c r="AJ11" s="840"/>
      <c r="AK11" s="840"/>
      <c r="AL11" s="840"/>
      <c r="AM11" s="840"/>
      <c r="AN11" s="840"/>
      <c r="AO11" s="840"/>
      <c r="AP11" s="808"/>
      <c r="AQ11" s="840"/>
      <c r="AR11" s="840"/>
      <c r="AS11" s="840"/>
      <c r="AT11" s="840"/>
      <c r="AU11" s="841"/>
      <c r="AV11" s="841"/>
      <c r="AW11" s="840"/>
      <c r="AX11" s="840"/>
      <c r="AY11" s="840"/>
      <c r="AZ11" s="840"/>
      <c r="BA11" s="840"/>
      <c r="BB11" s="840"/>
      <c r="BC11" s="840"/>
      <c r="BD11" s="840"/>
      <c r="BE11" s="840"/>
      <c r="BF11" s="840"/>
      <c r="BG11" s="840"/>
      <c r="BH11" s="840"/>
      <c r="BI11" s="840"/>
      <c r="BJ11" s="840"/>
      <c r="BK11" s="840"/>
      <c r="BL11" s="840"/>
      <c r="BM11" s="808"/>
      <c r="BN11" s="808"/>
    </row>
    <row r="12" spans="1:70" ht="9.9499999999999993" customHeight="1">
      <c r="B12" s="755"/>
      <c r="G12" s="820"/>
      <c r="AM12" s="857"/>
      <c r="BO12" s="755"/>
    </row>
    <row r="13" spans="1:70" ht="9.9499999999999993" customHeight="1">
      <c r="C13" s="720"/>
      <c r="D13" s="1799" t="str">
        <f>UPPER(MID(LEFT('Other Deails'!$H$6,FIND(" ",'Other Deails'!$H$6,1)),A1,1))</f>
        <v>K</v>
      </c>
      <c r="E13" s="1523" t="str">
        <f>UPPER(MID(LEFT('Other Deails'!$H$6,FIND(" ",'Other Deails'!$H$6,1)),B1,1))</f>
        <v>I</v>
      </c>
      <c r="F13" s="1801" t="str">
        <f>UPPER(MID(LEFT('Other Deails'!$H$6,FIND(" ",'Other Deails'!$H$6,1)),C1,1))</f>
        <v>R</v>
      </c>
      <c r="G13" s="1802"/>
      <c r="H13" s="1801" t="str">
        <f>UPPER(MID(LEFT('Other Deails'!$H$6,FIND(" ",'Other Deails'!$H$6,1)),D1,1))</f>
        <v>I</v>
      </c>
      <c r="I13" s="1802"/>
      <c r="J13" s="1801" t="str">
        <f>UPPER(MID(LEFT('Other Deails'!$H$6,FIND(" ",'Other Deails'!$H$6,1)),E1,1))</f>
        <v>T</v>
      </c>
      <c r="K13" s="1802"/>
      <c r="L13" s="1801" t="str">
        <f>UPPER(MID(LEFT('Other Deails'!$H$6,FIND(" ",'Other Deails'!$H$6,1)),F1,1))</f>
        <v>C</v>
      </c>
      <c r="M13" s="1802"/>
      <c r="N13" s="1801" t="str">
        <f>UPPER(MID(LEFT('Other Deails'!$H$6,FIND(" ",'Other Deails'!$H$6,1)),G1,1))</f>
        <v>H</v>
      </c>
      <c r="O13" s="1802"/>
      <c r="P13" s="1801" t="str">
        <f>UPPER(MID(LEFT('Other Deails'!$H$6,FIND(" ",'Other Deails'!$H$6,1)),H1,1))</f>
        <v>A</v>
      </c>
      <c r="Q13" s="1802"/>
      <c r="R13" s="1801" t="str">
        <f>UPPER(MID(LEFT('Other Deails'!$H$6,FIND(" ",'Other Deails'!$H$6,1)),I1,1))</f>
        <v>N</v>
      </c>
      <c r="S13" s="1802"/>
      <c r="T13" s="1801" t="str">
        <f>UPPER(MID(LEFT('Other Deails'!$H$6,FIND(" ",'Other Deails'!$H$6,1)),J1,1))</f>
        <v>D</v>
      </c>
      <c r="U13" s="1802"/>
      <c r="V13" s="1801" t="str">
        <f>UPPER(MID(LEFT('Other Deails'!$H$6,FIND(" ",'Other Deails'!$H$6,1)),K1,1))</f>
        <v>R</v>
      </c>
      <c r="W13" s="1802"/>
      <c r="X13" s="1801" t="str">
        <f>UPPER(MID(LEFT('Other Deails'!$H$6,FIND(" ",'Other Deails'!$H$6,1)),L1,1))</f>
        <v>A</v>
      </c>
      <c r="Y13" s="1802"/>
      <c r="Z13" s="1801" t="str">
        <f>UPPER(MID(LEFT('Other Deails'!$H$6,FIND(" ",'Other Deails'!$H$6,1)),M1,1))</f>
        <v xml:space="preserve"> </v>
      </c>
      <c r="AA13" s="1802"/>
      <c r="AB13" s="1806" t="str">
        <f>UPPER(MID(LEFT('Other Deails'!$H$6,FIND(" ",'Other Deails'!$H$6,1)),N1,1))</f>
        <v/>
      </c>
      <c r="AC13" s="1807"/>
      <c r="AD13" s="1806" t="str">
        <f>UPPER(MID(LEFT('Other Deails'!$H$6,FIND(" ",'Other Deails'!$H$6,1)),O1,1))</f>
        <v/>
      </c>
      <c r="AE13" s="1807"/>
      <c r="AF13" s="1806" t="str">
        <f>UPPER(MID(LEFT('Other Deails'!$H$6,FIND(" ",'Other Deails'!$H$6,1)),P1,1))</f>
        <v/>
      </c>
      <c r="AG13" s="1807"/>
      <c r="AH13" s="1799" t="str">
        <f>UPPER(MID(LEFT(RIGHT('Other Deails'!$H$6,LEN('Other Deails'!$H$6)-FIND(" ",'Other Deails'!$H$6,1)),FIND(" ",RIGHT('Other Deails'!$H$6,LEN('Other Deails'!$H$6)-FIND(" ",'Other Deails'!$H$6,1)),1)),A1,1))</f>
        <v>J</v>
      </c>
      <c r="AI13" s="1523"/>
      <c r="AJ13" s="1523" t="str">
        <f>UPPER(MID(LEFT(RIGHT('Other Deails'!$H$6,LEN('Other Deails'!$H$6)-FIND(" ",'Other Deails'!$H$6,1)),FIND(" ",RIGHT('Other Deails'!$H$6,LEN('Other Deails'!$H$6)-FIND(" ",'Other Deails'!$H$6,1)),1)),B1,1))</f>
        <v>A</v>
      </c>
      <c r="AK13" s="1523"/>
      <c r="AL13" s="1523" t="str">
        <f>UPPER(MID(LEFT(RIGHT('Other Deails'!$H$6,LEN('Other Deails'!$H$6)-FIND(" ",'Other Deails'!$H$6,1)),FIND(" ",RIGHT('Other Deails'!$H$6,LEN('Other Deails'!$H$6)-FIND(" ",'Other Deails'!$H$6,1)),1)),C1,1))</f>
        <v>Y</v>
      </c>
      <c r="AM13" s="1523"/>
      <c r="AN13" s="1523" t="str">
        <f>UPPER(MID(LEFT(RIGHT('Other Deails'!$H$6,LEN('Other Deails'!$H$6)-FIND(" ",'Other Deails'!$H$6,1)),FIND(" ",RIGHT('Other Deails'!$H$6,LEN('Other Deails'!$H$6)-FIND(" ",'Other Deails'!$H$6,1)),1)),D1,1))</f>
        <v>A</v>
      </c>
      <c r="AO13" s="1523"/>
      <c r="AP13" s="1523" t="str">
        <f>UPPER(MID(LEFT(RIGHT('Other Deails'!$H$6,LEN('Other Deails'!$H$6)-FIND(" ",'Other Deails'!$H$6,1)),FIND(" ",RIGHT('Other Deails'!$H$6,LEN('Other Deails'!$H$6)-FIND(" ",'Other Deails'!$H$6,1)),1)),E1,1))</f>
        <v>N</v>
      </c>
      <c r="AQ13" s="1523"/>
      <c r="AR13" s="1523" t="str">
        <f>UPPER(MID(LEFT(RIGHT('Other Deails'!$H$6,LEN('Other Deails'!$H$6)-FIND(" ",'Other Deails'!$H$6,1)),FIND(" ",RIGHT('Other Deails'!$H$6,LEN('Other Deails'!$H$6)-FIND(" ",'Other Deails'!$H$6,1)),1)),F1,1))</f>
        <v>T</v>
      </c>
      <c r="AS13" s="1523"/>
      <c r="AT13" s="1523" t="str">
        <f>UPPER(MID(LEFT(RIGHT('Other Deails'!$H$6,LEN('Other Deails'!$H$6)-FIND(" ",'Other Deails'!$H$6,1)),FIND(" ",RIGHT('Other Deails'!$H$6,LEN('Other Deails'!$H$6)-FIND(" ",'Other Deails'!$H$6,1)),1)),G1,1))</f>
        <v>I</v>
      </c>
      <c r="AU13" s="1523"/>
      <c r="AV13" s="1523" t="str">
        <f>UPPER(MID(LEFT(RIGHT('Other Deails'!$H$6,LEN('Other Deails'!$H$6)-FIND(" ",'Other Deails'!$H$6,1)),FIND(" ",RIGHT('Other Deails'!$H$6,LEN('Other Deails'!$H$6)-FIND(" ",'Other Deails'!$H$6,1)),1)),H1,1))</f>
        <v>L</v>
      </c>
      <c r="AW13" s="1523"/>
      <c r="AX13" s="1523" t="str">
        <f>UPPER(MID(LEFT(RIGHT('Other Deails'!$H$6,LEN('Other Deails'!$H$6)-FIND(" ",'Other Deails'!$H$6,1)),FIND(" ",RIGHT('Other Deails'!$H$6,LEN('Other Deails'!$H$6)-FIND(" ",'Other Deails'!$H$6,1)),1)),I1,1))</f>
        <v>A</v>
      </c>
      <c r="AY13" s="1523"/>
      <c r="AZ13" s="1523" t="str">
        <f>UPPER(MID(LEFT(RIGHT('Other Deails'!$H$6,LEN('Other Deails'!$H$6)-FIND(" ",'Other Deails'!$H$6,1)),FIND(" ",RIGHT('Other Deails'!$H$6,LEN('Other Deails'!$H$6)-FIND(" ",'Other Deails'!$H$6,1)),1)),J1,1))</f>
        <v>L</v>
      </c>
      <c r="BA13" s="1523"/>
      <c r="BB13" s="1523" t="str">
        <f>UPPER(MID(LEFT(RIGHT('Other Deails'!$H$6,LEN('Other Deails'!$H$6)-FIND(" ",'Other Deails'!$H$6,1)),FIND(" ",RIGHT('Other Deails'!$H$6,LEN('Other Deails'!$H$6)-FIND(" ",'Other Deails'!$H$6,1)),1)),K1,1))</f>
        <v xml:space="preserve"> </v>
      </c>
      <c r="BC13" s="1523"/>
      <c r="BD13" s="1523" t="str">
        <f>UPPER(MID(LEFT(RIGHT('Other Deails'!$H$6,LEN('Other Deails'!$H$6)-FIND(" ",'Other Deails'!$H$6,1)),FIND(" ",RIGHT('Other Deails'!$H$6,LEN('Other Deails'!$H$6)-FIND(" ",'Other Deails'!$H$6,1)),1)),L1,1))</f>
        <v/>
      </c>
      <c r="BE13" s="1523"/>
      <c r="BF13" s="1523" t="str">
        <f>UPPER(MID(LEFT(RIGHT('Other Deails'!$H$6,LEN('Other Deails'!$H$6)-FIND(" ",'Other Deails'!$H$6,1)),FIND(" ",RIGHT('Other Deails'!$H$6,LEN('Other Deails'!$H$6)-FIND(" ",'Other Deails'!$H$6,1)),1)),M1,1))</f>
        <v/>
      </c>
      <c r="BG13" s="1523"/>
      <c r="BH13" s="1523" t="str">
        <f>UPPER(MID(LEFT(RIGHT('Other Deails'!$H$6,LEN('Other Deails'!$H$6)-FIND(" ",'Other Deails'!$H$6,1)),FIND(" ",RIGHT('Other Deails'!$H$6,LEN('Other Deails'!$H$6)-FIND(" ",'Other Deails'!$H$6,1)),1)),N1,1))</f>
        <v/>
      </c>
      <c r="BI13" s="1523"/>
      <c r="BJ13" s="1523" t="str">
        <f>UPPER(MID(LEFT(RIGHT('Other Deails'!$H$6,LEN('Other Deails'!$H$6)-FIND(" ",'Other Deails'!$H$6,1)),FIND(" ",RIGHT('Other Deails'!$H$6,LEN('Other Deails'!$H$6)-FIND(" ",'Other Deails'!$H$6,1)),1)),O1,1))</f>
        <v/>
      </c>
      <c r="BK13" s="1523"/>
      <c r="BL13" s="1747" t="str">
        <f>UPPER(MID(LEFT(RIGHT('Other Deails'!$H$6,LEN('Other Deails'!$H$6)-FIND(" ",'Other Deails'!$H$6,1)),FIND(" ",RIGHT('Other Deails'!$H$6,LEN('Other Deails'!$H$6)-FIND(" ",'Other Deails'!$H$6,1)),1)),P1,1))</f>
        <v/>
      </c>
      <c r="BM13" s="1748"/>
      <c r="BN13" s="662"/>
      <c r="BO13" s="608"/>
    </row>
    <row r="14" spans="1:70" ht="9.9499999999999993" customHeight="1" thickBot="1">
      <c r="B14" s="755"/>
      <c r="C14" s="720"/>
      <c r="D14" s="1805"/>
      <c r="E14" s="1524"/>
      <c r="F14" s="1803"/>
      <c r="G14" s="1804"/>
      <c r="H14" s="1803"/>
      <c r="I14" s="1804"/>
      <c r="J14" s="1803"/>
      <c r="K14" s="1804"/>
      <c r="L14" s="1803"/>
      <c r="M14" s="1804"/>
      <c r="N14" s="1803"/>
      <c r="O14" s="1804"/>
      <c r="P14" s="1803"/>
      <c r="Q14" s="1804"/>
      <c r="R14" s="1803"/>
      <c r="S14" s="1804"/>
      <c r="T14" s="1803"/>
      <c r="U14" s="1804"/>
      <c r="V14" s="1803"/>
      <c r="W14" s="1804"/>
      <c r="X14" s="1803"/>
      <c r="Y14" s="1804"/>
      <c r="Z14" s="1803"/>
      <c r="AA14" s="1804"/>
      <c r="AB14" s="1808"/>
      <c r="AC14" s="1809"/>
      <c r="AD14" s="1808"/>
      <c r="AE14" s="1809"/>
      <c r="AF14" s="1808"/>
      <c r="AG14" s="1809"/>
      <c r="AH14" s="1805"/>
      <c r="AI14" s="1524"/>
      <c r="AJ14" s="1524"/>
      <c r="AK14" s="1524"/>
      <c r="AL14" s="1524"/>
      <c r="AM14" s="1524"/>
      <c r="AN14" s="1524"/>
      <c r="AO14" s="1524"/>
      <c r="AP14" s="1524"/>
      <c r="AQ14" s="1524"/>
      <c r="AR14" s="1524"/>
      <c r="AS14" s="1524"/>
      <c r="AT14" s="1524"/>
      <c r="AU14" s="1524"/>
      <c r="AV14" s="1524"/>
      <c r="AW14" s="1524"/>
      <c r="AX14" s="1524"/>
      <c r="AY14" s="1524"/>
      <c r="AZ14" s="1524"/>
      <c r="BA14" s="1524"/>
      <c r="BB14" s="1524"/>
      <c r="BC14" s="1524"/>
      <c r="BD14" s="1524"/>
      <c r="BE14" s="1524"/>
      <c r="BF14" s="1524"/>
      <c r="BG14" s="1524"/>
      <c r="BH14" s="1524"/>
      <c r="BI14" s="1524"/>
      <c r="BJ14" s="1524"/>
      <c r="BK14" s="1524"/>
      <c r="BL14" s="1749"/>
      <c r="BM14" s="1750"/>
      <c r="BN14" s="662"/>
      <c r="BO14" s="683"/>
    </row>
    <row r="15" spans="1:70" ht="9.9499999999999993" customHeight="1">
      <c r="C15" s="720"/>
      <c r="D15" s="596"/>
      <c r="E15" s="596"/>
      <c r="F15" s="608"/>
      <c r="G15" s="1758"/>
      <c r="H15" s="1759"/>
      <c r="I15" s="1759"/>
      <c r="J15" s="1759"/>
      <c r="K15" s="1759"/>
      <c r="L15" s="1759"/>
      <c r="M15" s="1759"/>
      <c r="N15" s="608"/>
      <c r="O15" s="608"/>
      <c r="P15" s="608"/>
      <c r="Q15" s="608"/>
      <c r="R15" s="608"/>
      <c r="S15" s="608"/>
      <c r="T15" s="608"/>
      <c r="U15" s="608"/>
      <c r="V15" s="608"/>
      <c r="W15" s="608"/>
      <c r="X15" s="608"/>
      <c r="Y15" s="608"/>
      <c r="Z15" s="608"/>
      <c r="AA15" s="608"/>
      <c r="AB15" s="608"/>
      <c r="AC15" s="608"/>
      <c r="AD15" s="608"/>
      <c r="AE15" s="608"/>
      <c r="AF15" s="608"/>
      <c r="AG15" s="608"/>
      <c r="AH15" s="608"/>
      <c r="AI15" s="608"/>
      <c r="AJ15" s="608"/>
      <c r="AK15" s="608"/>
      <c r="AL15" s="608"/>
      <c r="AM15" s="608"/>
      <c r="AN15" s="608"/>
      <c r="AO15" s="608"/>
      <c r="AP15" s="662"/>
      <c r="AQ15" s="608"/>
      <c r="AR15" s="608"/>
      <c r="AS15" s="1769"/>
      <c r="AT15" s="1759"/>
      <c r="AU15" s="1759"/>
      <c r="AV15" s="1759"/>
      <c r="AW15" s="1759"/>
      <c r="AX15" s="1759"/>
      <c r="AY15" s="1759"/>
      <c r="AZ15" s="1759"/>
      <c r="BA15" s="1759"/>
      <c r="BB15" s="1759"/>
      <c r="BC15" s="1759"/>
      <c r="BD15" s="1759"/>
      <c r="BE15" s="1759"/>
      <c r="BF15" s="1759"/>
      <c r="BG15" s="1759"/>
      <c r="BH15" s="1759"/>
      <c r="BI15" s="608"/>
      <c r="BJ15" s="608"/>
      <c r="BK15" s="608"/>
      <c r="BL15" s="608"/>
      <c r="BM15" s="608"/>
      <c r="BN15" s="608"/>
      <c r="BO15" s="608"/>
    </row>
    <row r="16" spans="1:70" ht="9.9499999999999993" customHeight="1">
      <c r="B16" s="755"/>
      <c r="C16" s="720"/>
      <c r="D16" s="596"/>
      <c r="E16" s="596"/>
      <c r="F16" s="608"/>
      <c r="G16" s="1759"/>
      <c r="H16" s="1759"/>
      <c r="I16" s="1759"/>
      <c r="J16" s="1759"/>
      <c r="K16" s="1759"/>
      <c r="L16" s="1759"/>
      <c r="M16" s="1759"/>
      <c r="N16" s="608"/>
      <c r="O16" s="608"/>
      <c r="P16" s="608"/>
      <c r="Q16" s="608"/>
      <c r="R16" s="608"/>
      <c r="S16" s="608"/>
      <c r="T16" s="608"/>
      <c r="U16" s="608"/>
      <c r="V16" s="608"/>
      <c r="W16" s="608"/>
      <c r="X16" s="608"/>
      <c r="Y16" s="608"/>
      <c r="Z16" s="608"/>
      <c r="AA16" s="608"/>
      <c r="AB16" s="608"/>
      <c r="AC16" s="608"/>
      <c r="AD16" s="608"/>
      <c r="AE16" s="608"/>
      <c r="AF16" s="608"/>
      <c r="AG16" s="608"/>
      <c r="AH16" s="608"/>
      <c r="AI16" s="608"/>
      <c r="AJ16" s="608"/>
      <c r="AK16" s="608"/>
      <c r="AL16" s="608"/>
      <c r="AM16" s="608"/>
      <c r="AN16" s="608"/>
      <c r="AO16" s="608"/>
      <c r="AP16" s="662"/>
      <c r="AQ16" s="608"/>
      <c r="AR16" s="608"/>
      <c r="AS16" s="1798"/>
      <c r="AT16" s="1798"/>
      <c r="AU16" s="1798"/>
      <c r="AV16" s="1798"/>
      <c r="AW16" s="1798"/>
      <c r="AX16" s="1798"/>
      <c r="AY16" s="1798"/>
      <c r="AZ16" s="1798"/>
      <c r="BA16" s="1798"/>
      <c r="BB16" s="1759"/>
      <c r="BC16" s="1759"/>
      <c r="BD16" s="1759"/>
      <c r="BE16" s="1759"/>
      <c r="BF16" s="1759"/>
      <c r="BG16" s="1759"/>
      <c r="BH16" s="1759"/>
      <c r="BI16" s="608"/>
      <c r="BJ16" s="608"/>
      <c r="BK16" s="608"/>
      <c r="BL16" s="608"/>
      <c r="BM16" s="608"/>
      <c r="BN16" s="608"/>
      <c r="BO16" s="683"/>
    </row>
    <row r="17" spans="2:67" ht="9.9499999999999993" customHeight="1">
      <c r="C17" s="720"/>
      <c r="D17" s="1799" t="str">
        <f>UPPER(MID(RIGHT('Other Deails'!$H$6,LEN('Other Deails'!$H$6)-FIND("#",SUBSTITUTE('Other Deails'!$H$6," ","#",LEN('Other Deails'!$H$6)-LEN(SUBSTITUTE('Other Deails'!$H$6," ",""))))),A1,1))</f>
        <v>P</v>
      </c>
      <c r="E17" s="1523" t="str">
        <f>UPPER(MID(RIGHT('Other Deails'!$H$6,LEN('Other Deails'!$H$6)-FIND("#",SUBSTITUTE('Other Deails'!$H$6," ","#",LEN('Other Deails'!$H$6)-LEN(SUBSTITUTE('Other Deails'!$H$6," ",""))))),B1,1))</f>
        <v>A</v>
      </c>
      <c r="F17" s="1523" t="str">
        <f>UPPER(MID(RIGHT('Other Deails'!$H$6,LEN('Other Deails'!$H$6)-FIND("#",SUBSTITUTE('Other Deails'!$H$6," ","#",LEN('Other Deails'!$H$6)-LEN(SUBSTITUTE('Other Deails'!$H$6," ",""))))),C1,1))</f>
        <v>T</v>
      </c>
      <c r="G17" s="1761"/>
      <c r="H17" s="1523" t="str">
        <f>UPPER(MID(RIGHT('Other Deails'!$H$6,LEN('Other Deails'!$H$6)-FIND("#",SUBSTITUTE('Other Deails'!$H$6," ","#",LEN('Other Deails'!$H$6)-LEN(SUBSTITUTE('Other Deails'!$H$6," ",""))))),D1,1))</f>
        <v>E</v>
      </c>
      <c r="I17" s="1761"/>
      <c r="J17" s="1523" t="str">
        <f>UPPER(MID(RIGHT('Other Deails'!$H$6,LEN('Other Deails'!$H$6)-FIND("#",SUBSTITUTE('Other Deails'!$H$6," ","#",LEN('Other Deails'!$H$6)-LEN(SUBSTITUTE('Other Deails'!$H$6," ",""))))),E1,1))</f>
        <v>L</v>
      </c>
      <c r="K17" s="1761"/>
      <c r="L17" s="1523" t="str">
        <f>UPPER(MID(RIGHT('Other Deails'!$H$6,LEN('Other Deails'!$H$6)-FIND("#",SUBSTITUTE('Other Deails'!$H$6," ","#",LEN('Other Deails'!$H$6)-LEN(SUBSTITUTE('Other Deails'!$H$6," ",""))))),F1,1))</f>
        <v/>
      </c>
      <c r="M17" s="1761"/>
      <c r="N17" s="1523" t="str">
        <f>UPPER(MID(RIGHT('Other Deails'!$H$6,LEN('Other Deails'!$H$6)-FIND("#",SUBSTITUTE('Other Deails'!$H$6," ","#",LEN('Other Deails'!$H$6)-LEN(SUBSTITUTE('Other Deails'!$H$6," ",""))))),G1,1))</f>
        <v/>
      </c>
      <c r="O17" s="1761"/>
      <c r="P17" s="1523" t="str">
        <f>UPPER(MID(RIGHT('Other Deails'!$H$6,LEN('Other Deails'!$H$6)-FIND("#",SUBSTITUTE('Other Deails'!$H$6," ","#",LEN('Other Deails'!$H$6)-LEN(SUBSTITUTE('Other Deails'!$H$6," ",""))))),H1,1))</f>
        <v/>
      </c>
      <c r="Q17" s="1761"/>
      <c r="R17" s="1523" t="str">
        <f>UPPER(MID(RIGHT('Other Deails'!$H$6,LEN('Other Deails'!$H$6)-FIND("#",SUBSTITUTE('Other Deails'!$H$6," ","#",LEN('Other Deails'!$H$6)-LEN(SUBSTITUTE('Other Deails'!$H$6," ",""))))),I1,1))</f>
        <v/>
      </c>
      <c r="S17" s="1761"/>
      <c r="T17" s="1523" t="str">
        <f>UPPER(MID(RIGHT('Other Deails'!$H$6,LEN('Other Deails'!$H$6)-FIND("#",SUBSTITUTE('Other Deails'!$H$6," ","#",LEN('Other Deails'!$H$6)-LEN(SUBSTITUTE('Other Deails'!$H$6," ",""))))),J1,1))</f>
        <v/>
      </c>
      <c r="U17" s="1761"/>
      <c r="V17" s="1523" t="str">
        <f>UPPER(MID(RIGHT('Other Deails'!$H$6,LEN('Other Deails'!$H$6)-FIND("#",SUBSTITUTE('Other Deails'!$H$6," ","#",LEN('Other Deails'!$H$6)-LEN(SUBSTITUTE('Other Deails'!$H$6," ",""))))),K1,1))</f>
        <v/>
      </c>
      <c r="W17" s="1761"/>
      <c r="X17" s="1523" t="str">
        <f>UPPER(MID(RIGHT('Other Deails'!$H$6,LEN('Other Deails'!$H$6)-FIND("#",SUBSTITUTE('Other Deails'!$H$6," ","#",LEN('Other Deails'!$H$6)-LEN(SUBSTITUTE('Other Deails'!$H$6," ",""))))),L1,1))</f>
        <v/>
      </c>
      <c r="Y17" s="1761"/>
      <c r="Z17" s="1523" t="str">
        <f>UPPER(MID(RIGHT('Other Deails'!$H$6,LEN('Other Deails'!$H$6)-FIND("#",SUBSTITUTE('Other Deails'!$H$6," ","#",LEN('Other Deails'!$H$6)-LEN(SUBSTITUTE('Other Deails'!$H$6," ",""))))),M1,1))</f>
        <v/>
      </c>
      <c r="AA17" s="1537"/>
      <c r="AB17" s="1523" t="str">
        <f>UPPER(MID(RIGHT('Other Deails'!$H$6,LEN('Other Deails'!$H$6)-FIND("#",SUBSTITUTE('Other Deails'!$H$6," ","#",LEN('Other Deails'!$H$6)-LEN(SUBSTITUTE('Other Deails'!$H$6," ",""))))),N1,1))</f>
        <v/>
      </c>
      <c r="AC17" s="1745"/>
      <c r="AD17" s="977"/>
      <c r="AE17" s="688"/>
      <c r="AF17" s="688"/>
      <c r="AG17" s="688"/>
      <c r="AH17" s="1732" t="str">
        <f>UPPER(MID('Other Deails'!$H$17,A1,1))</f>
        <v>A</v>
      </c>
      <c r="AI17" s="1732"/>
      <c r="AJ17" s="1732" t="str">
        <f>UPPER(MID('Other Deails'!$H$17,B1,1))</f>
        <v>C</v>
      </c>
      <c r="AK17" s="1732"/>
      <c r="AL17" s="1732" t="str">
        <f>UPPER(MID('Other Deails'!$H$17,C1,1))</f>
        <v>F</v>
      </c>
      <c r="AM17" s="1732"/>
      <c r="AN17" s="1732" t="str">
        <f>UPPER(MID('Other Deails'!$H$17,D1,1))</f>
        <v>P</v>
      </c>
      <c r="AO17" s="1732" t="str">
        <f>'[8]Main Data input sheet'!$C$11</f>
        <v/>
      </c>
      <c r="AP17" s="1732" t="str">
        <f>UPPER(MID('Other Deails'!$H$17,E1,1))</f>
        <v>P</v>
      </c>
      <c r="AQ17" s="1732" t="str">
        <f>'[8]Main Data input sheet'!$D$11</f>
        <v/>
      </c>
      <c r="AR17" s="1732" t="str">
        <f>UPPER(MID('Other Deails'!$H$17,F1,1))</f>
        <v>3</v>
      </c>
      <c r="AS17" s="1732" t="str">
        <f>'[8]Main Data input sheet'!$E$11</f>
        <v/>
      </c>
      <c r="AT17" s="1732" t="str">
        <f>UPPER(MID('Other Deails'!$H$17,G1,1))</f>
        <v>0</v>
      </c>
      <c r="AU17" s="1732" t="str">
        <f>'[8]Main Data input sheet'!$F$11</f>
        <v/>
      </c>
      <c r="AV17" s="1732" t="str">
        <f>UPPER(MID('Other Deails'!$H$17,H1,1))</f>
        <v>4</v>
      </c>
      <c r="AW17" s="1732" t="str">
        <f>'[8]Main Data input sheet'!$G$11</f>
        <v/>
      </c>
      <c r="AX17" s="1732" t="str">
        <f>UPPER(MID('Other Deails'!$H$17,I1,1))</f>
        <v>7</v>
      </c>
      <c r="AY17" s="1732" t="str">
        <f>'[8]Main Data input sheet'!$H$11</f>
        <v/>
      </c>
      <c r="AZ17" s="1732" t="str">
        <f>UPPER(MID('Other Deails'!$H$17,J1,1))</f>
        <v>F</v>
      </c>
      <c r="BA17" s="1732" t="str">
        <f>'[8]Main Data input sheet'!$I$11</f>
        <v/>
      </c>
      <c r="BB17" s="1730"/>
      <c r="BC17" s="1731" t="str">
        <f>'[8]Main Data input sheet'!$J$11</f>
        <v/>
      </c>
      <c r="BD17" s="662"/>
      <c r="BE17" s="662" t="str">
        <f>'[8]Main Data input sheet'!$K$11</f>
        <v/>
      </c>
      <c r="BF17" s="662"/>
      <c r="BG17" s="662" t="str">
        <f>'[8]Main Data input sheet'!$L$11</f>
        <v/>
      </c>
      <c r="BH17" s="662"/>
      <c r="BI17" s="662"/>
      <c r="BJ17" s="662"/>
      <c r="BK17" s="662"/>
      <c r="BL17" s="662"/>
      <c r="BM17" s="662"/>
      <c r="BN17" s="662"/>
      <c r="BO17" s="608"/>
    </row>
    <row r="18" spans="2:67" ht="9.9499999999999993" customHeight="1" thickBot="1">
      <c r="B18" s="755"/>
      <c r="C18" s="720"/>
      <c r="D18" s="1800"/>
      <c r="E18" s="1762"/>
      <c r="F18" s="1762"/>
      <c r="G18" s="1762"/>
      <c r="H18" s="1762"/>
      <c r="I18" s="1762"/>
      <c r="J18" s="1762"/>
      <c r="K18" s="1762"/>
      <c r="L18" s="1762"/>
      <c r="M18" s="1762"/>
      <c r="N18" s="1762"/>
      <c r="O18" s="1762"/>
      <c r="P18" s="1762"/>
      <c r="Q18" s="1762"/>
      <c r="R18" s="1762"/>
      <c r="S18" s="1762"/>
      <c r="T18" s="1762"/>
      <c r="U18" s="1762"/>
      <c r="V18" s="1762"/>
      <c r="W18" s="1762"/>
      <c r="X18" s="1762"/>
      <c r="Y18" s="1762"/>
      <c r="Z18" s="1762"/>
      <c r="AA18" s="1539"/>
      <c r="AB18" s="1524"/>
      <c r="AC18" s="1746"/>
      <c r="AD18" s="977"/>
      <c r="AE18" s="690"/>
      <c r="AF18" s="690"/>
      <c r="AG18" s="690"/>
      <c r="AH18" s="1733"/>
      <c r="AI18" s="1733"/>
      <c r="AJ18" s="1733"/>
      <c r="AK18" s="1733"/>
      <c r="AL18" s="1733"/>
      <c r="AM18" s="1733"/>
      <c r="AN18" s="1733"/>
      <c r="AO18" s="1733"/>
      <c r="AP18" s="1733"/>
      <c r="AQ18" s="1733"/>
      <c r="AR18" s="1733"/>
      <c r="AS18" s="1733"/>
      <c r="AT18" s="1733"/>
      <c r="AU18" s="1733"/>
      <c r="AV18" s="1733"/>
      <c r="AW18" s="1733"/>
      <c r="AX18" s="1733"/>
      <c r="AY18" s="1733"/>
      <c r="AZ18" s="1733"/>
      <c r="BA18" s="1733"/>
      <c r="BB18" s="1730"/>
      <c r="BC18" s="1731"/>
      <c r="BD18" s="690"/>
      <c r="BE18" s="690"/>
      <c r="BF18" s="690"/>
      <c r="BG18" s="690"/>
      <c r="BH18" s="690"/>
      <c r="BI18" s="690"/>
      <c r="BJ18" s="690"/>
      <c r="BK18" s="690"/>
      <c r="BL18" s="690"/>
      <c r="BM18" s="690"/>
      <c r="BN18" s="690"/>
      <c r="BO18" s="683"/>
    </row>
    <row r="19" spans="2:67" ht="9.9499999999999993" customHeight="1">
      <c r="C19" s="720"/>
      <c r="D19" s="596"/>
      <c r="E19" s="596"/>
      <c r="F19" s="1454"/>
      <c r="G19" s="1760"/>
      <c r="H19" s="1760"/>
      <c r="I19" s="904"/>
      <c r="J19" s="904"/>
      <c r="K19" s="608"/>
      <c r="L19" s="608"/>
      <c r="M19" s="608"/>
      <c r="N19" s="608"/>
      <c r="O19" s="608"/>
      <c r="P19" s="608"/>
      <c r="Q19" s="1769"/>
      <c r="R19" s="1770"/>
      <c r="S19" s="1770"/>
      <c r="T19" s="1770"/>
      <c r="U19" s="1770"/>
      <c r="V19" s="1770"/>
      <c r="W19" s="1770"/>
      <c r="X19" s="1770"/>
      <c r="Y19" s="608"/>
      <c r="Z19" s="608"/>
      <c r="AA19" s="608"/>
      <c r="AB19" s="608"/>
      <c r="AC19" s="608"/>
      <c r="AD19" s="608"/>
      <c r="AE19" s="608"/>
      <c r="AF19" s="608"/>
      <c r="AG19" s="608"/>
      <c r="AH19" s="608"/>
      <c r="AI19" s="608"/>
      <c r="AJ19" s="608"/>
      <c r="AK19" s="608"/>
      <c r="AL19" s="608"/>
      <c r="AM19" s="608"/>
      <c r="AN19" s="1741"/>
      <c r="AO19" s="1742"/>
      <c r="AP19" s="1742"/>
      <c r="AQ19" s="1742"/>
      <c r="AR19" s="1742"/>
      <c r="AS19" s="1742"/>
      <c r="AT19" s="1742"/>
      <c r="AU19" s="1742"/>
      <c r="AV19" s="1742"/>
      <c r="AW19" s="1742"/>
      <c r="AX19" s="1742"/>
      <c r="AY19" s="1742"/>
      <c r="AZ19" s="1742"/>
      <c r="BA19" s="1742"/>
      <c r="BB19" s="608"/>
      <c r="BC19" s="608"/>
      <c r="BD19" s="608"/>
      <c r="BE19" s="608"/>
      <c r="BF19" s="608"/>
      <c r="BG19" s="608"/>
      <c r="BH19" s="608"/>
      <c r="BI19" s="608"/>
      <c r="BJ19" s="608"/>
      <c r="BK19" s="608"/>
      <c r="BL19" s="608"/>
      <c r="BM19" s="608"/>
      <c r="BN19" s="608"/>
      <c r="BO19" s="608"/>
    </row>
    <row r="20" spans="2:67" ht="9.9499999999999993" customHeight="1">
      <c r="B20" s="755"/>
      <c r="C20" s="720"/>
      <c r="D20" s="596"/>
      <c r="E20" s="596"/>
      <c r="F20" s="1744"/>
      <c r="G20" s="1744"/>
      <c r="H20" s="1744"/>
      <c r="I20" s="903"/>
      <c r="J20" s="903"/>
      <c r="K20" s="608"/>
      <c r="L20" s="608"/>
      <c r="M20" s="608"/>
      <c r="N20" s="608"/>
      <c r="O20" s="608"/>
      <c r="P20" s="608"/>
      <c r="Q20" s="1770"/>
      <c r="R20" s="1770"/>
      <c r="S20" s="1770"/>
      <c r="T20" s="1770"/>
      <c r="U20" s="1770"/>
      <c r="V20" s="1770"/>
      <c r="W20" s="1770"/>
      <c r="X20" s="1770"/>
      <c r="Y20" s="608"/>
      <c r="Z20" s="608"/>
      <c r="AA20" s="608"/>
      <c r="AB20" s="608"/>
      <c r="AC20" s="608"/>
      <c r="AD20" s="608"/>
      <c r="AE20" s="608"/>
      <c r="AF20" s="608"/>
      <c r="AG20" s="608"/>
      <c r="AH20" s="608"/>
      <c r="AI20" s="608"/>
      <c r="AJ20" s="608"/>
      <c r="AK20" s="608"/>
      <c r="AL20" s="608"/>
      <c r="AM20" s="608"/>
      <c r="AN20" s="1742"/>
      <c r="AO20" s="1742"/>
      <c r="AP20" s="1742"/>
      <c r="AQ20" s="1742"/>
      <c r="AR20" s="1742"/>
      <c r="AS20" s="1742"/>
      <c r="AT20" s="1742"/>
      <c r="AU20" s="1742"/>
      <c r="AV20" s="1742"/>
      <c r="AW20" s="1742"/>
      <c r="AX20" s="1742"/>
      <c r="AY20" s="1742"/>
      <c r="AZ20" s="1742"/>
      <c r="BA20" s="1742"/>
      <c r="BB20" s="608"/>
      <c r="BC20" s="608"/>
      <c r="BD20" s="608"/>
      <c r="BE20" s="608"/>
      <c r="BF20" s="608"/>
      <c r="BG20" s="608"/>
      <c r="BH20" s="608"/>
      <c r="BI20" s="608"/>
      <c r="BJ20" s="608"/>
      <c r="BK20" s="608"/>
      <c r="BL20" s="608"/>
      <c r="BM20" s="608"/>
      <c r="BN20" s="608"/>
      <c r="BO20" s="683"/>
    </row>
    <row r="21" spans="2:67" ht="9.9499999999999993" customHeight="1">
      <c r="C21" s="720"/>
      <c r="D21" s="596"/>
      <c r="E21" s="596"/>
      <c r="F21" s="608"/>
      <c r="G21" s="906"/>
      <c r="H21" s="608"/>
      <c r="I21" s="608"/>
      <c r="J21" s="608"/>
      <c r="K21" s="608"/>
      <c r="L21" s="608"/>
      <c r="M21" s="608"/>
      <c r="N21" s="1813" t="str">
        <f>UPPER(MID('Other Deails'!$H$15,A1,1))</f>
        <v>1</v>
      </c>
      <c r="O21" s="1772"/>
      <c r="P21" s="1772" t="str">
        <f>UPPER(MID('Other Deails'!$H$15,B1,1))</f>
        <v>9</v>
      </c>
      <c r="Q21" s="1772"/>
      <c r="R21" s="1772" t="str">
        <f>UPPER(MID('Other Deails'!$H$15,D1,1))</f>
        <v>0</v>
      </c>
      <c r="S21" s="1772"/>
      <c r="T21" s="1772" t="str">
        <f>UPPER(MID('Other Deails'!$H$15,E1,1))</f>
        <v>1</v>
      </c>
      <c r="U21" s="1772"/>
      <c r="V21" s="1772" t="str">
        <f>UPPER(MID('Other Deails'!$H$15,G1,1))</f>
        <v>1</v>
      </c>
      <c r="W21" s="1772"/>
      <c r="X21" s="1772" t="str">
        <f>UPPER(MID('Other Deails'!$H$15,H1,1))</f>
        <v>9</v>
      </c>
      <c r="Y21" s="1772"/>
      <c r="Z21" s="1810" t="str">
        <f>UPPER(MID('Other Deails'!$H$15,I1,1))</f>
        <v>6</v>
      </c>
      <c r="AA21" s="1810"/>
      <c r="AB21" s="1810" t="str">
        <f>UPPER(MID('Other Deails'!$H$15,J1,1))</f>
        <v>1</v>
      </c>
      <c r="AC21" s="1825"/>
      <c r="AD21" s="608"/>
      <c r="AE21" s="608"/>
      <c r="AF21" s="608"/>
      <c r="AG21" s="608"/>
      <c r="AH21" s="1819" t="str">
        <f>UPPER('Other Deails'!$H$18)</f>
        <v>VALSAD</v>
      </c>
      <c r="AI21" s="1820"/>
      <c r="AJ21" s="1820"/>
      <c r="AK21" s="1820"/>
      <c r="AL21" s="1820"/>
      <c r="AM21" s="1820"/>
      <c r="AN21" s="1820"/>
      <c r="AO21" s="1820"/>
      <c r="AP21" s="1820"/>
      <c r="AQ21" s="1820"/>
      <c r="AR21" s="1820"/>
      <c r="AS21" s="1820"/>
      <c r="AT21" s="1820"/>
      <c r="AU21" s="1820"/>
      <c r="AV21" s="1820"/>
      <c r="AW21" s="1820"/>
      <c r="AX21" s="1820"/>
      <c r="AY21" s="1820"/>
      <c r="AZ21" s="1820"/>
      <c r="BA21" s="1820"/>
      <c r="BB21" s="1820"/>
      <c r="BC21" s="1820"/>
      <c r="BD21" s="1820"/>
      <c r="BE21" s="1820"/>
      <c r="BF21" s="1820"/>
      <c r="BG21" s="1821"/>
      <c r="BH21" s="608"/>
      <c r="BI21" s="608"/>
      <c r="BJ21" s="608"/>
      <c r="BK21" s="608"/>
      <c r="BL21" s="608"/>
      <c r="BM21" s="608"/>
      <c r="BN21" s="608"/>
      <c r="BO21" s="608"/>
    </row>
    <row r="22" spans="2:67" ht="9.9499999999999993" customHeight="1">
      <c r="B22" s="755"/>
      <c r="C22" s="720"/>
      <c r="D22" s="611" t="str">
        <f>IF('Other Deails'!B19=3,BR1,"")</f>
        <v>•</v>
      </c>
      <c r="E22" s="592" t="s">
        <v>468</v>
      </c>
      <c r="F22" s="907"/>
      <c r="G22" s="906"/>
      <c r="H22" s="908" t="str">
        <f>IF('Other Deails'!B19=5,BR1,"")</f>
        <v/>
      </c>
      <c r="I22" s="909" t="s">
        <v>469</v>
      </c>
      <c r="J22" s="608"/>
      <c r="K22" s="907"/>
      <c r="L22" s="907"/>
      <c r="M22" s="907"/>
      <c r="N22" s="1814"/>
      <c r="O22" s="1773"/>
      <c r="P22" s="1773"/>
      <c r="Q22" s="1773"/>
      <c r="R22" s="1773"/>
      <c r="S22" s="1773"/>
      <c r="T22" s="1773"/>
      <c r="U22" s="1773"/>
      <c r="V22" s="1773"/>
      <c r="W22" s="1773"/>
      <c r="X22" s="1773"/>
      <c r="Y22" s="1773"/>
      <c r="Z22" s="1811"/>
      <c r="AA22" s="1811"/>
      <c r="AB22" s="1811"/>
      <c r="AC22" s="1826"/>
      <c r="AD22" s="662"/>
      <c r="AE22" s="662"/>
      <c r="AF22" s="662"/>
      <c r="AG22" s="662"/>
      <c r="AH22" s="1822"/>
      <c r="AI22" s="1823"/>
      <c r="AJ22" s="1823"/>
      <c r="AK22" s="1823"/>
      <c r="AL22" s="1823"/>
      <c r="AM22" s="1823"/>
      <c r="AN22" s="1823"/>
      <c r="AO22" s="1823"/>
      <c r="AP22" s="1823"/>
      <c r="AQ22" s="1823"/>
      <c r="AR22" s="1823"/>
      <c r="AS22" s="1823"/>
      <c r="AT22" s="1823"/>
      <c r="AU22" s="1823"/>
      <c r="AV22" s="1823"/>
      <c r="AW22" s="1823"/>
      <c r="AX22" s="1823"/>
      <c r="AY22" s="1823"/>
      <c r="AZ22" s="1823"/>
      <c r="BA22" s="1823"/>
      <c r="BB22" s="1823"/>
      <c r="BC22" s="1823"/>
      <c r="BD22" s="1823"/>
      <c r="BE22" s="1823"/>
      <c r="BF22" s="1823"/>
      <c r="BG22" s="1824"/>
      <c r="BH22" s="662"/>
      <c r="BI22" s="662"/>
      <c r="BJ22" s="662"/>
      <c r="BK22" s="662"/>
      <c r="BL22" s="662"/>
      <c r="BM22" s="662"/>
      <c r="BN22" s="608"/>
      <c r="BO22" s="683"/>
    </row>
    <row r="23" spans="2:67" ht="9.9499999999999993" customHeight="1">
      <c r="C23" s="720"/>
      <c r="D23" s="596"/>
      <c r="E23" s="596"/>
      <c r="F23" s="608"/>
      <c r="G23" s="906"/>
      <c r="H23" s="1741"/>
      <c r="I23" s="1812"/>
      <c r="J23" s="1812"/>
      <c r="K23" s="1812"/>
      <c r="L23" s="1812"/>
      <c r="M23" s="1812"/>
      <c r="N23" s="1812"/>
      <c r="O23" s="1812"/>
      <c r="P23" s="1812"/>
      <c r="Q23" s="1812"/>
      <c r="R23" s="1812"/>
      <c r="S23" s="608"/>
      <c r="T23" s="608"/>
      <c r="U23" s="608"/>
      <c r="V23" s="608"/>
      <c r="W23" s="608"/>
      <c r="X23" s="608"/>
      <c r="Y23" s="608"/>
      <c r="Z23" s="608"/>
      <c r="AA23" s="608"/>
      <c r="AB23" s="608"/>
      <c r="AC23" s="608"/>
      <c r="AD23" s="608"/>
      <c r="AE23" s="608"/>
      <c r="AF23" s="596"/>
      <c r="AG23" s="608"/>
      <c r="AH23" s="905"/>
      <c r="AI23" s="1743"/>
      <c r="AJ23" s="1744"/>
      <c r="AK23" s="1744"/>
      <c r="AL23" s="1744"/>
      <c r="AM23" s="1744"/>
      <c r="AN23" s="1744"/>
      <c r="AO23" s="1744"/>
      <c r="AP23" s="662"/>
      <c r="AQ23" s="608"/>
      <c r="AR23" s="608"/>
      <c r="AS23" s="608"/>
      <c r="AT23" s="608"/>
      <c r="AU23" s="906"/>
      <c r="AV23" s="906"/>
      <c r="AW23" s="608"/>
      <c r="AX23" s="608"/>
      <c r="AY23" s="608"/>
      <c r="AZ23" s="608"/>
      <c r="BA23" s="608"/>
      <c r="BB23" s="608"/>
      <c r="BC23" s="608"/>
      <c r="BD23" s="608"/>
      <c r="BE23" s="608"/>
      <c r="BF23" s="608"/>
      <c r="BG23" s="608"/>
      <c r="BH23" s="608"/>
      <c r="BI23" s="608"/>
      <c r="BJ23" s="608"/>
      <c r="BK23" s="608"/>
      <c r="BL23" s="608"/>
      <c r="BM23" s="608"/>
      <c r="BN23" s="608"/>
      <c r="BO23" s="608"/>
    </row>
    <row r="24" spans="2:67" ht="9.9499999999999993" customHeight="1">
      <c r="B24" s="755"/>
      <c r="C24" s="720"/>
      <c r="D24" s="596"/>
      <c r="E24" s="596"/>
      <c r="F24" s="608"/>
      <c r="G24" s="906"/>
      <c r="H24" s="1812"/>
      <c r="I24" s="1812"/>
      <c r="J24" s="1812"/>
      <c r="K24" s="1812"/>
      <c r="L24" s="1812"/>
      <c r="M24" s="1812"/>
      <c r="N24" s="1812"/>
      <c r="O24" s="1812"/>
      <c r="P24" s="1812"/>
      <c r="Q24" s="1812"/>
      <c r="R24" s="1812"/>
      <c r="S24" s="608"/>
      <c r="T24" s="608"/>
      <c r="U24" s="608"/>
      <c r="V24" s="608"/>
      <c r="W24" s="608"/>
      <c r="X24" s="608"/>
      <c r="Y24" s="608"/>
      <c r="Z24" s="608"/>
      <c r="AA24" s="608"/>
      <c r="AB24" s="608"/>
      <c r="AC24" s="608"/>
      <c r="AD24" s="608"/>
      <c r="AE24" s="608"/>
      <c r="AF24" s="596"/>
      <c r="AG24" s="905"/>
      <c r="AH24" s="905"/>
      <c r="AI24" s="1744"/>
      <c r="AJ24" s="1744"/>
      <c r="AK24" s="1744"/>
      <c r="AL24" s="1744"/>
      <c r="AM24" s="1744"/>
      <c r="AN24" s="1744"/>
      <c r="AO24" s="1744"/>
      <c r="AP24" s="662"/>
      <c r="AQ24" s="608"/>
      <c r="AR24" s="608"/>
      <c r="AS24" s="608"/>
      <c r="AT24" s="608"/>
      <c r="AU24" s="906"/>
      <c r="AV24" s="906"/>
      <c r="AW24" s="608"/>
      <c r="AX24" s="608"/>
      <c r="AY24" s="608"/>
      <c r="AZ24" s="608"/>
      <c r="BA24" s="608"/>
      <c r="BB24" s="608"/>
      <c r="BC24" s="608"/>
      <c r="BD24" s="608"/>
      <c r="BE24" s="608"/>
      <c r="BF24" s="608"/>
      <c r="BG24" s="608"/>
      <c r="BH24" s="608"/>
      <c r="BI24" s="608"/>
      <c r="BJ24" s="608"/>
      <c r="BK24" s="608"/>
      <c r="BL24" s="608"/>
      <c r="BM24" s="608"/>
      <c r="BN24" s="608"/>
      <c r="BO24" s="683"/>
    </row>
    <row r="25" spans="2:67" ht="9.9499999999999993" customHeight="1">
      <c r="C25" s="720"/>
      <c r="D25" s="1452" t="str">
        <f>UPPER(MID(CONCATENATE(IF('Other Deails'!H8&lt;=0," ",'Other Deails'!H8),",",IF('Other Deails'!H9&lt;=0," ",'Other Deails'!H9)),A1,1))</f>
        <v>8</v>
      </c>
      <c r="E25" s="1442" t="str">
        <f>UPPER(MID(CONCATENATE(IF('Other Deails'!H8&lt;=0," ",'Other Deails'!H8),",",IF('Other Deails'!H9&lt;=0," ",'Other Deails'!H9)),B1,1))</f>
        <v>/</v>
      </c>
      <c r="F25" s="1442" t="str">
        <f>UPPER(MID(CONCATENATE(IF('Other Deails'!H8&lt;=0," ",'Other Deails'!H8),",",IF('Other Deails'!H9&lt;=0," ",'Other Deails'!H9)),C1,1))</f>
        <v>1</v>
      </c>
      <c r="G25" s="1442"/>
      <c r="H25" s="1442" t="str">
        <f>UPPER(MID(CONCATENATE(IF('Other Deails'!H8&lt;=0," ",'Other Deails'!H8),",",IF('Other Deails'!H9&lt;=0," ",'Other Deails'!H9)),D1,1))</f>
        <v>1</v>
      </c>
      <c r="I25" s="1442"/>
      <c r="J25" s="1442" t="str">
        <f>UPPER(MID(CONCATENATE(IF('Other Deails'!H8&lt;=0," ",'Other Deails'!H8),",",IF('Other Deails'!H9&lt;=0," ",'Other Deails'!H9)),E1,1))</f>
        <v>1</v>
      </c>
      <c r="K25" s="1442"/>
      <c r="L25" s="1442" t="str">
        <f>UPPER(MID(CONCATENATE(IF('Other Deails'!H8&lt;=0," ",'Other Deails'!H8),",",IF('Other Deails'!H9&lt;=0," ",'Other Deails'!H9)),F1,1))</f>
        <v>,</v>
      </c>
      <c r="M25" s="1442"/>
      <c r="N25" s="1448" t="str">
        <f>UPPER(MID(CONCATENATE(IF('Other Deails'!H8&lt;=0," ",'Other Deails'!H8),",",IF('Other Deails'!H9&lt;=0," ",'Other Deails'!H9)),G1,1))</f>
        <v>V</v>
      </c>
      <c r="O25" s="1448"/>
      <c r="P25" s="1448" t="str">
        <f>UPPER(MID(CONCATENATE(IF('Other Deails'!H8&lt;=0," ",'Other Deails'!H8),",",IF('Other Deails'!H9&lt;=0," ",'Other Deails'!H9)),H1,1))</f>
        <v>A</v>
      </c>
      <c r="Q25" s="1448"/>
      <c r="R25" s="1448" t="str">
        <f>UPPER(MID(CONCATENATE(IF('Other Deails'!H8&lt;=0," ",'Other Deails'!H8),",",IF('Other Deails'!H9&lt;=0," ",'Other Deails'!H9)),I1,1))</f>
        <v>R</v>
      </c>
      <c r="S25" s="1448"/>
      <c r="T25" s="1448" t="str">
        <f>UPPER(MID(CONCATENATE(IF('Other Deails'!H8&lt;=0," ",'Other Deails'!H8),",",IF('Other Deails'!H9&lt;=0," ",'Other Deails'!H9)),J1,1))</f>
        <v>I</v>
      </c>
      <c r="U25" s="1448"/>
      <c r="V25" s="1448" t="str">
        <f>UPPER(MID(CONCATENATE(IF('Other Deails'!H8&lt;=0," ",'Other Deails'!H8),",",IF('Other Deails'!H9&lt;=0," ",'Other Deails'!H9)),K1,1))</f>
        <v>O</v>
      </c>
      <c r="W25" s="1448"/>
      <c r="X25" s="1442" t="str">
        <f>UPPER(MID(CONCATENATE(IF('Other Deails'!H8&lt;=0," ",'Other Deails'!H8),",",IF('Other Deails'!H9&lt;=0," ",'Other Deails'!H9)),L1,1))</f>
        <v>U</v>
      </c>
      <c r="Y25" s="1465"/>
      <c r="Z25" s="1442" t="str">
        <f>UPPER(MID(CONCATENATE(IF('Other Deails'!H8&lt;=0," ",'Other Deails'!H8),",",IF('Other Deails'!H9&lt;=0," ",'Other Deails'!H9)),M1,1))</f>
        <v>S</v>
      </c>
      <c r="AA25" s="1465"/>
      <c r="AB25" s="1734" t="str">
        <f>UPPER(MID(CONCATENATE(IF('Other Deails'!H8&lt;=0," ",'Other Deails'!H8),",",IF('Other Deails'!H9&lt;=0," ",'Other Deails'!H9)),N1,1))</f>
        <v xml:space="preserve"> </v>
      </c>
      <c r="AC25" s="1735"/>
      <c r="AD25" s="1734" t="str">
        <f>UPPER(MID(CONCATENATE(IF('Other Deails'!H8&lt;=0," ",'Other Deails'!H8),",",IF('Other Deails'!H9&lt;=0," ",'Other Deails'!H9)),O1,1))</f>
        <v>C</v>
      </c>
      <c r="AE25" s="1735"/>
      <c r="AF25" s="1734" t="str">
        <f>UPPER(MID(CONCATENATE(IF('Other Deails'!J8&lt;=0," ",'Other Deails'!J8),",",IF('Other Deails'!J9&lt;=0," ",'Other Deails'!J9)),Q1,1))</f>
        <v/>
      </c>
      <c r="AG25" s="1735"/>
      <c r="AH25" s="1738" t="str">
        <f>UPPER(MID(IF('Other Deails'!H10&lt;=0," ",'Other Deails'!H10),A1,1))</f>
        <v>N</v>
      </c>
      <c r="AI25" s="1735"/>
      <c r="AJ25" s="1734" t="str">
        <f>UPPER(MID(IF('Other Deails'!H10&lt;=0," ",'Other Deails'!H10),B1,1))</f>
        <v>E</v>
      </c>
      <c r="AK25" s="1735"/>
      <c r="AL25" s="1734" t="str">
        <f>UPPER(MID(IF('Other Deails'!H10&lt;=0," ",'Other Deails'!H10),C1,1))</f>
        <v>A</v>
      </c>
      <c r="AM25" s="1735"/>
      <c r="AN25" s="1734" t="str">
        <f>UPPER(MID(IF('Other Deails'!H10&lt;=0," ",'Other Deails'!H10),D1,1))</f>
        <v>R</v>
      </c>
      <c r="AO25" s="1735"/>
      <c r="AP25" s="1734" t="str">
        <f>UPPER(MID(IF('Other Deails'!H10&lt;=0," ",'Other Deails'!H10),E1,1))</f>
        <v xml:space="preserve"> </v>
      </c>
      <c r="AQ25" s="1735"/>
      <c r="AR25" s="1734" t="str">
        <f>UPPER(MID(IF('Other Deails'!H10&lt;=0," ",'Other Deails'!H10),F1,1))</f>
        <v>S</v>
      </c>
      <c r="AS25" s="1735"/>
      <c r="AT25" s="1734" t="str">
        <f>UPPER(MID(IF('Other Deails'!H10&lt;=0," ",'Other Deails'!H10),G1,1))</f>
        <v>B</v>
      </c>
      <c r="AU25" s="1735"/>
      <c r="AV25" s="1734" t="str">
        <f>UPPER(MID(IF('Other Deails'!H10&lt;=0," ",'Other Deails'!H10),H1,1))</f>
        <v>I</v>
      </c>
      <c r="AW25" s="1735"/>
      <c r="AX25" s="1734" t="str">
        <f>UPPER(MID(IF('Other Deails'!H10&lt;=0," ",'Other Deails'!H10),I1,1))</f>
        <v xml:space="preserve"> </v>
      </c>
      <c r="AY25" s="1735"/>
      <c r="AZ25" s="1734" t="str">
        <f>UPPER(MID(IF('Other Deails'!H10&lt;=0," ",'Other Deails'!H10),J1,1))</f>
        <v>S</v>
      </c>
      <c r="BA25" s="1735"/>
      <c r="BB25" s="1734" t="str">
        <f>UPPER(MID(IF('Other Deails'!H10&lt;=0," ",'Other Deails'!H10),K1,1))</f>
        <v>T</v>
      </c>
      <c r="BC25" s="1735"/>
      <c r="BD25" s="1734" t="str">
        <f>UPPER(MID(IF('Other Deails'!H10&lt;=0," ",'Other Deails'!H10),L1,1))</f>
        <v>A</v>
      </c>
      <c r="BE25" s="1735"/>
      <c r="BF25" s="1734" t="str">
        <f>UPPER(MID(IF('Other Deails'!H10&lt;=0," ",'Other Deails'!H10),M1,1))</f>
        <v>F</v>
      </c>
      <c r="BG25" s="1735"/>
      <c r="BH25" s="1734" t="str">
        <f>UPPER(MID(IF('Other Deails'!H10&lt;=0," ",'Other Deails'!H10),N1,1))</f>
        <v>F</v>
      </c>
      <c r="BI25" s="1735"/>
      <c r="BJ25" s="1734" t="str">
        <f>UPPER(MID(IF('Other Deails'!H10&lt;=0," ",'Other Deails'!H10),O1,1))</f>
        <v xml:space="preserve"> </v>
      </c>
      <c r="BK25" s="1735"/>
      <c r="BL25" s="1734" t="str">
        <f>UPPER(MID(IF('Other Deails'!H10&lt;=0," ",'Other Deails'!H10),P1,1))</f>
        <v>Q</v>
      </c>
      <c r="BM25" s="1735"/>
      <c r="BN25" s="662"/>
      <c r="BO25" s="608"/>
    </row>
    <row r="26" spans="2:67" ht="9.9499999999999993" customHeight="1" thickBot="1">
      <c r="B26" s="755"/>
      <c r="C26" s="720"/>
      <c r="D26" s="1453"/>
      <c r="E26" s="1444"/>
      <c r="F26" s="1444"/>
      <c r="G26" s="1444"/>
      <c r="H26" s="1444"/>
      <c r="I26" s="1444"/>
      <c r="J26" s="1444"/>
      <c r="K26" s="1444"/>
      <c r="L26" s="1444"/>
      <c r="M26" s="1444"/>
      <c r="N26" s="1461"/>
      <c r="O26" s="1461"/>
      <c r="P26" s="1461"/>
      <c r="Q26" s="1461"/>
      <c r="R26" s="1461"/>
      <c r="S26" s="1461"/>
      <c r="T26" s="1461"/>
      <c r="U26" s="1461"/>
      <c r="V26" s="1461"/>
      <c r="W26" s="1461"/>
      <c r="X26" s="1466"/>
      <c r="Y26" s="1466"/>
      <c r="Z26" s="1466"/>
      <c r="AA26" s="1466"/>
      <c r="AB26" s="1736"/>
      <c r="AC26" s="1737"/>
      <c r="AD26" s="1736"/>
      <c r="AE26" s="1737"/>
      <c r="AF26" s="1736"/>
      <c r="AG26" s="1737"/>
      <c r="AH26" s="1739"/>
      <c r="AI26" s="1737"/>
      <c r="AJ26" s="1736"/>
      <c r="AK26" s="1737"/>
      <c r="AL26" s="1736"/>
      <c r="AM26" s="1737"/>
      <c r="AN26" s="1736"/>
      <c r="AO26" s="1737"/>
      <c r="AP26" s="1736"/>
      <c r="AQ26" s="1737"/>
      <c r="AR26" s="1736"/>
      <c r="AS26" s="1737"/>
      <c r="AT26" s="1736"/>
      <c r="AU26" s="1737"/>
      <c r="AV26" s="1736"/>
      <c r="AW26" s="1737"/>
      <c r="AX26" s="1736"/>
      <c r="AY26" s="1737"/>
      <c r="AZ26" s="1736"/>
      <c r="BA26" s="1737"/>
      <c r="BB26" s="1736"/>
      <c r="BC26" s="1737"/>
      <c r="BD26" s="1736"/>
      <c r="BE26" s="1737"/>
      <c r="BF26" s="1736"/>
      <c r="BG26" s="1737"/>
      <c r="BH26" s="1736"/>
      <c r="BI26" s="1737"/>
      <c r="BJ26" s="1736"/>
      <c r="BK26" s="1737"/>
      <c r="BL26" s="1736"/>
      <c r="BM26" s="1737"/>
      <c r="BN26" s="662"/>
      <c r="BO26" s="683"/>
    </row>
    <row r="27" spans="2:67" ht="9.9499999999999993" customHeight="1">
      <c r="C27" s="720"/>
      <c r="D27" s="596"/>
      <c r="E27" s="596"/>
      <c r="F27" s="608"/>
      <c r="G27" s="906"/>
      <c r="H27" s="608"/>
      <c r="I27" s="608"/>
      <c r="J27" s="608"/>
      <c r="K27" s="608"/>
      <c r="L27" s="608"/>
      <c r="M27" s="608"/>
      <c r="N27" s="608"/>
      <c r="O27" s="608"/>
      <c r="P27" s="608"/>
      <c r="Q27" s="608"/>
      <c r="R27" s="608"/>
      <c r="S27" s="608"/>
      <c r="T27" s="608"/>
      <c r="U27" s="608"/>
      <c r="V27" s="608"/>
      <c r="W27" s="608"/>
      <c r="X27" s="608"/>
      <c r="Y27" s="608"/>
      <c r="Z27" s="608"/>
      <c r="AA27" s="608"/>
      <c r="AB27" s="608"/>
      <c r="AC27" s="608"/>
      <c r="AD27" s="608"/>
      <c r="AE27" s="608"/>
      <c r="AF27" s="608"/>
      <c r="AG27" s="608"/>
      <c r="AH27" s="608"/>
      <c r="AI27" s="608"/>
      <c r="AJ27" s="608"/>
      <c r="AK27" s="608"/>
      <c r="AL27" s="608"/>
      <c r="AM27" s="608"/>
      <c r="AN27" s="608"/>
      <c r="AO27" s="608"/>
      <c r="AP27" s="662"/>
      <c r="AQ27" s="608"/>
      <c r="AR27" s="608"/>
      <c r="AS27" s="608"/>
      <c r="AT27" s="608"/>
      <c r="AU27" s="906"/>
      <c r="AV27" s="906"/>
      <c r="AW27" s="608"/>
      <c r="AX27" s="608"/>
      <c r="AY27" s="608"/>
      <c r="AZ27" s="608"/>
      <c r="BA27" s="608"/>
      <c r="BB27" s="608"/>
      <c r="BC27" s="608"/>
      <c r="BD27" s="608"/>
      <c r="BE27" s="608"/>
      <c r="BF27" s="608"/>
      <c r="BG27" s="608"/>
      <c r="BH27" s="608"/>
      <c r="BI27" s="608"/>
      <c r="BJ27" s="608"/>
      <c r="BK27" s="608"/>
      <c r="BL27" s="608"/>
      <c r="BM27" s="608"/>
      <c r="BN27" s="608"/>
      <c r="BO27" s="608"/>
    </row>
    <row r="28" spans="2:67" ht="15" customHeight="1">
      <c r="B28" s="755"/>
      <c r="C28" s="720"/>
      <c r="D28" s="596"/>
      <c r="E28" s="596"/>
      <c r="F28" s="608"/>
      <c r="G28" s="906"/>
      <c r="H28" s="585"/>
      <c r="I28" s="606"/>
      <c r="J28" s="608"/>
      <c r="K28" s="608"/>
      <c r="L28" s="608"/>
      <c r="M28" s="608"/>
      <c r="N28" s="608"/>
      <c r="O28" s="608"/>
      <c r="P28" s="608"/>
      <c r="Q28" s="608"/>
      <c r="R28" s="608"/>
      <c r="S28" s="608"/>
      <c r="T28" s="608"/>
      <c r="U28" s="608"/>
      <c r="V28" s="608"/>
      <c r="W28" s="608"/>
      <c r="X28" s="608"/>
      <c r="Y28" s="608"/>
      <c r="Z28" s="608"/>
      <c r="AA28" s="608"/>
      <c r="AB28" s="608"/>
      <c r="AC28" s="608"/>
      <c r="AD28" s="608"/>
      <c r="AE28" s="608"/>
      <c r="AF28" s="608"/>
      <c r="AG28" s="608"/>
      <c r="AH28" s="608"/>
      <c r="AI28" s="585"/>
      <c r="AJ28" s="608"/>
      <c r="AK28" s="608"/>
      <c r="AL28" s="608"/>
      <c r="AM28" s="608"/>
      <c r="AN28" s="608"/>
      <c r="AO28" s="608"/>
      <c r="AP28" s="662"/>
      <c r="AQ28" s="608"/>
      <c r="AR28" s="608"/>
      <c r="AS28" s="608"/>
      <c r="AT28" s="608"/>
      <c r="AU28" s="906"/>
      <c r="AV28" s="906"/>
      <c r="AW28" s="608"/>
      <c r="AX28" s="608"/>
      <c r="AY28" s="608"/>
      <c r="AZ28" s="608"/>
      <c r="BA28" s="608"/>
      <c r="BB28" s="608"/>
      <c r="BC28" s="608"/>
      <c r="BD28" s="608"/>
      <c r="BE28" s="608"/>
      <c r="BF28" s="608"/>
      <c r="BG28" s="608"/>
      <c r="BH28" s="608"/>
      <c r="BI28" s="608"/>
      <c r="BJ28" s="608"/>
      <c r="BK28" s="608"/>
      <c r="BL28" s="608"/>
      <c r="BM28" s="608"/>
      <c r="BN28" s="608"/>
      <c r="BO28" s="683"/>
    </row>
    <row r="29" spans="2:67" ht="11.25" customHeight="1">
      <c r="C29" s="720"/>
      <c r="D29" s="1452" t="str">
        <f>UPPER(MID(IF('Other Deails'!H11&lt;=0," ",'Other Deails'!H11),A1,1))</f>
        <v>S</v>
      </c>
      <c r="E29" s="1442" t="str">
        <f>UPPER(MID(IF('Other Deails'!H11&lt;=0," ",'Other Deails'!H11),B1,1))</f>
        <v>U</v>
      </c>
      <c r="F29" s="1442" t="str">
        <f>UPPER(MID(IF('Other Deails'!H11&lt;=0," ",'Other Deails'!H11),C1,1))</f>
        <v>N</v>
      </c>
      <c r="G29" s="1442"/>
      <c r="H29" s="1442" t="str">
        <f>UPPER(MID(IF('Other Deails'!H11&lt;=0," ",'Other Deails'!H11),D1,1))</f>
        <v>S</v>
      </c>
      <c r="I29" s="1442"/>
      <c r="J29" s="1442" t="str">
        <f>UPPER(MID(IF('Other Deails'!H11&lt;=0," ",'Other Deails'!H11),E1,1))</f>
        <v>E</v>
      </c>
      <c r="K29" s="1442"/>
      <c r="L29" s="1442" t="str">
        <f>UPPER(MID(IF('Other Deails'!H11&lt;=0," ",'Other Deails'!H11),F1,1))</f>
        <v>T</v>
      </c>
      <c r="M29" s="1442"/>
      <c r="N29" s="1448" t="str">
        <f>UPPER(MID(IF('Other Deails'!H11&lt;=0," ",'Other Deails'!H11),G1,1))</f>
        <v xml:space="preserve"> </v>
      </c>
      <c r="O29" s="1448"/>
      <c r="P29" s="1448" t="str">
        <f>UPPER(MID(IF('Other Deails'!H11&lt;=0," ",'Other Deails'!H11),H1,1))</f>
        <v>P</v>
      </c>
      <c r="Q29" s="1448"/>
      <c r="R29" s="1448" t="str">
        <f>UPPER(MID(IF('Other Deails'!H11&lt;=0," ",'Other Deails'!H11),I1,1))</f>
        <v>O</v>
      </c>
      <c r="S29" s="1448"/>
      <c r="T29" s="1448" t="str">
        <f>UPPER(MID(IF('Other Deails'!H11&lt;=0," ",'Other Deails'!H11),J1,1))</f>
        <v>I</v>
      </c>
      <c r="U29" s="1448"/>
      <c r="V29" s="1448" t="str">
        <f>UPPER(MID(IF('Other Deails'!H11&lt;=0," ",'Other Deails'!H11),K1,1))</f>
        <v>N</v>
      </c>
      <c r="W29" s="1448"/>
      <c r="X29" s="1442" t="str">
        <f>UPPER(MID(IF('Other Deails'!H11&lt;=0," ",'Other Deails'!H11),L1,1))</f>
        <v>T</v>
      </c>
      <c r="Y29" s="1465"/>
      <c r="Z29" s="1751" t="str">
        <f>UPPER(MID(IF('Other Deails'!H11&lt;=0," ",'Other Deails'!H11),M1,1))</f>
        <v xml:space="preserve"> </v>
      </c>
      <c r="AA29" s="1514"/>
      <c r="AB29" s="1734" t="str">
        <f>UPPER(MID(IF('Other Deails'!H11&lt;=0," ",'Other Deails'!H11),N1,1))</f>
        <v>R</v>
      </c>
      <c r="AC29" s="1735"/>
      <c r="AD29" s="1734" t="str">
        <f>UPPER(MID(IF('Other Deails'!H11&lt;=0," ",'Other Deails'!H11),O1,1))</f>
        <v>O</v>
      </c>
      <c r="AE29" s="1735"/>
      <c r="AF29" s="1734"/>
      <c r="AG29" s="1564"/>
      <c r="AH29" s="1738" t="str">
        <f>UPPER(MID(IF('Other Deails'!H12&lt;=0," ",'Other Deails'!H12),A1,1))</f>
        <v>A</v>
      </c>
      <c r="AI29" s="1735"/>
      <c r="AJ29" s="1442" t="str">
        <f>UPPER(MID(IF('Other Deails'!H12&lt;=0," ",'Other Deails'!H12),B1,1))</f>
        <v>H</v>
      </c>
      <c r="AK29" s="1442"/>
      <c r="AL29" s="1442" t="str">
        <f>UPPER(MID(IF('Other Deails'!H12&lt;=0," ",'Other Deails'!H12),C1,1))</f>
        <v>W</v>
      </c>
      <c r="AM29" s="1442"/>
      <c r="AN29" s="1442" t="str">
        <f>UPPER(MID(IF('Other Deails'!H12&lt;=0," ",'Other Deails'!H12),D1,1))</f>
        <v>A</v>
      </c>
      <c r="AO29" s="1442"/>
      <c r="AP29" s="1442" t="str">
        <f>UPPER(MID(IF('Other Deails'!H12&lt;=0," ",'Other Deails'!H12),E1,1))</f>
        <v>-</v>
      </c>
      <c r="AQ29" s="1442"/>
      <c r="AR29" s="1448" t="str">
        <f>UPPER(MID(IF('Other Deails'!H12&lt;=0," ",'Other Deails'!H12),F1,1))</f>
        <v>D</v>
      </c>
      <c r="AS29" s="1448"/>
      <c r="AT29" s="1448" t="str">
        <f>UPPER(MID(IF('Other Deails'!H12&lt;=0," ",'Other Deails'!H12),G1,1))</f>
        <v>A</v>
      </c>
      <c r="AU29" s="1448"/>
      <c r="AV29" s="1448" t="str">
        <f>UPPER(MID(IF('Other Deails'!H12&lt;=0," ",'Other Deails'!H12),H1,1))</f>
        <v>N</v>
      </c>
      <c r="AW29" s="1448"/>
      <c r="AX29" s="1448" t="str">
        <f>UPPER(MID(IF('Other Deails'!H12&lt;=0," ",'Other Deails'!H12),I1,1))</f>
        <v>G</v>
      </c>
      <c r="AY29" s="1448"/>
      <c r="AZ29" s="1448" t="str">
        <f>UPPER(MID(IF('Other Deails'!H12&lt;=0," ",'Other Deails'!H12),J1,1))</f>
        <v>S</v>
      </c>
      <c r="BA29" s="1448"/>
      <c r="BB29" s="1442" t="str">
        <f>UPPER(MID(IF('Other Deails'!H12&lt;=0," ",'Other Deails'!H12),K1,1))</f>
        <v/>
      </c>
      <c r="BC29" s="1465"/>
      <c r="BD29" s="1751" t="str">
        <f>UPPER(MID(IF('Other Deails'!H12&lt;=0," ",'Other Deails'!H12),L1,1))</f>
        <v/>
      </c>
      <c r="BE29" s="1514"/>
      <c r="BF29" s="1734" t="str">
        <f>UPPER(MID(IF('Other Deails'!H12&lt;=0," ",'Other Deails'!H12),M1,1))</f>
        <v/>
      </c>
      <c r="BG29" s="1735"/>
      <c r="BH29" s="1734" t="str">
        <f>UPPER(MID(IF('Other Deails'!H12&lt;=0," ",'Other Deails'!H12),N1,1))</f>
        <v/>
      </c>
      <c r="BI29" s="1735"/>
      <c r="BJ29" s="1734" t="str">
        <f>UPPER(MID(IF('Other Deails'!H12&lt;=0," ",'Other Deails'!H12),O1,1))</f>
        <v/>
      </c>
      <c r="BK29" s="1564"/>
      <c r="BL29" s="1738" t="str">
        <f>UPPER(MID(IF('Other Deails'!H12&lt;=0," ",'Other Deails'!H12),P1,1))</f>
        <v/>
      </c>
      <c r="BM29" s="1735"/>
      <c r="BN29" s="608"/>
      <c r="BO29" s="608"/>
    </row>
    <row r="30" spans="2:67" ht="9.9499999999999993" customHeight="1" thickBot="1">
      <c r="B30" s="755"/>
      <c r="C30" s="720"/>
      <c r="D30" s="1453"/>
      <c r="E30" s="1444"/>
      <c r="F30" s="1444"/>
      <c r="G30" s="1444"/>
      <c r="H30" s="1444"/>
      <c r="I30" s="1444"/>
      <c r="J30" s="1444"/>
      <c r="K30" s="1444"/>
      <c r="L30" s="1444"/>
      <c r="M30" s="1444"/>
      <c r="N30" s="1461"/>
      <c r="O30" s="1461"/>
      <c r="P30" s="1461"/>
      <c r="Q30" s="1461"/>
      <c r="R30" s="1461"/>
      <c r="S30" s="1461"/>
      <c r="T30" s="1461"/>
      <c r="U30" s="1461"/>
      <c r="V30" s="1461"/>
      <c r="W30" s="1461"/>
      <c r="X30" s="1466"/>
      <c r="Y30" s="1466"/>
      <c r="Z30" s="1516"/>
      <c r="AA30" s="1516"/>
      <c r="AB30" s="1736"/>
      <c r="AC30" s="1737"/>
      <c r="AD30" s="1736"/>
      <c r="AE30" s="1737"/>
      <c r="AF30" s="1736"/>
      <c r="AG30" s="1740"/>
      <c r="AH30" s="1739"/>
      <c r="AI30" s="1737"/>
      <c r="AJ30" s="1444"/>
      <c r="AK30" s="1444"/>
      <c r="AL30" s="1444"/>
      <c r="AM30" s="1444"/>
      <c r="AN30" s="1444"/>
      <c r="AO30" s="1444"/>
      <c r="AP30" s="1444"/>
      <c r="AQ30" s="1444"/>
      <c r="AR30" s="1461"/>
      <c r="AS30" s="1461"/>
      <c r="AT30" s="1461"/>
      <c r="AU30" s="1461"/>
      <c r="AV30" s="1461"/>
      <c r="AW30" s="1461"/>
      <c r="AX30" s="1461"/>
      <c r="AY30" s="1461"/>
      <c r="AZ30" s="1461"/>
      <c r="BA30" s="1461"/>
      <c r="BB30" s="1466"/>
      <c r="BC30" s="1466"/>
      <c r="BD30" s="1516"/>
      <c r="BE30" s="1516"/>
      <c r="BF30" s="1736"/>
      <c r="BG30" s="1737"/>
      <c r="BH30" s="1736"/>
      <c r="BI30" s="1737"/>
      <c r="BJ30" s="1736"/>
      <c r="BK30" s="1740"/>
      <c r="BL30" s="1739"/>
      <c r="BM30" s="1737"/>
      <c r="BN30" s="608"/>
      <c r="BO30" s="683"/>
    </row>
    <row r="31" spans="2:67" ht="9.9499999999999993" customHeight="1">
      <c r="C31" s="720"/>
      <c r="D31" s="596"/>
      <c r="E31" s="596"/>
      <c r="F31" s="608"/>
      <c r="G31" s="906"/>
      <c r="H31" s="608"/>
      <c r="I31" s="608"/>
      <c r="J31" s="608"/>
      <c r="K31" s="608"/>
      <c r="L31" s="608"/>
      <c r="M31" s="608"/>
      <c r="N31" s="608"/>
      <c r="O31" s="608"/>
      <c r="P31" s="608"/>
      <c r="Q31" s="608"/>
      <c r="R31" s="608"/>
      <c r="S31" s="608"/>
      <c r="T31" s="608"/>
      <c r="U31" s="608"/>
      <c r="V31" s="608"/>
      <c r="W31" s="608"/>
      <c r="X31" s="608"/>
      <c r="Y31" s="608"/>
      <c r="Z31" s="608"/>
      <c r="AA31" s="608"/>
      <c r="AB31" s="608"/>
      <c r="AC31" s="608"/>
      <c r="AD31" s="608"/>
      <c r="AE31" s="608"/>
      <c r="AF31" s="608"/>
      <c r="AG31" s="608"/>
      <c r="AH31" s="608"/>
      <c r="AI31" s="608"/>
      <c r="AJ31" s="608"/>
      <c r="AK31" s="608"/>
      <c r="AL31" s="608"/>
      <c r="AM31" s="608"/>
      <c r="AN31" s="608"/>
      <c r="AO31" s="608"/>
      <c r="AP31" s="662"/>
      <c r="AQ31" s="608"/>
      <c r="AR31" s="608"/>
      <c r="AS31" s="608"/>
      <c r="AT31" s="608"/>
      <c r="AU31" s="906"/>
      <c r="AV31" s="906"/>
      <c r="AW31" s="608"/>
      <c r="AX31" s="608"/>
      <c r="AY31" s="608"/>
      <c r="AZ31" s="608"/>
      <c r="BA31" s="608"/>
      <c r="BB31" s="608"/>
      <c r="BC31" s="608"/>
      <c r="BD31" s="608"/>
      <c r="BE31" s="608"/>
      <c r="BF31" s="608"/>
      <c r="BG31" s="608"/>
      <c r="BH31" s="608"/>
      <c r="BI31" s="608"/>
      <c r="BJ31" s="608"/>
      <c r="BK31" s="608"/>
      <c r="BL31" s="608"/>
      <c r="BM31" s="608"/>
      <c r="BN31" s="608"/>
      <c r="BO31" s="608"/>
    </row>
    <row r="32" spans="2:67" ht="9.9499999999999993" customHeight="1">
      <c r="B32" s="755"/>
      <c r="C32" s="720"/>
      <c r="D32" s="596"/>
      <c r="E32" s="596"/>
      <c r="F32" s="608"/>
      <c r="G32" s="906"/>
      <c r="H32" s="585"/>
      <c r="I32" s="606"/>
      <c r="J32" s="608"/>
      <c r="K32" s="608"/>
      <c r="L32" s="608"/>
      <c r="M32" s="608"/>
      <c r="N32" s="608"/>
      <c r="O32" s="608"/>
      <c r="P32" s="608"/>
      <c r="Q32" s="608"/>
      <c r="R32" s="608"/>
      <c r="S32" s="608"/>
      <c r="T32" s="608"/>
      <c r="U32" s="608"/>
      <c r="V32" s="608"/>
      <c r="W32" s="608"/>
      <c r="X32" s="608"/>
      <c r="Y32" s="608"/>
      <c r="Z32" s="608"/>
      <c r="AA32" s="608"/>
      <c r="AB32" s="608"/>
      <c r="AC32" s="608"/>
      <c r="AD32" s="608"/>
      <c r="AE32" s="608"/>
      <c r="AF32" s="608"/>
      <c r="AG32" s="608"/>
      <c r="AH32" s="608"/>
      <c r="AI32" s="585"/>
      <c r="AJ32" s="608"/>
      <c r="AK32" s="608"/>
      <c r="AL32" s="608"/>
      <c r="AM32" s="608"/>
      <c r="AN32" s="608"/>
      <c r="AO32" s="608"/>
      <c r="AP32" s="662"/>
      <c r="AQ32" s="608"/>
      <c r="AR32" s="608"/>
      <c r="AS32" s="608"/>
      <c r="AT32" s="608"/>
      <c r="AU32" s="906"/>
      <c r="AV32" s="906"/>
      <c r="AW32" s="608"/>
      <c r="AX32" s="608"/>
      <c r="AY32" s="608"/>
      <c r="AZ32" s="608"/>
      <c r="BA32" s="608"/>
      <c r="BB32" s="608"/>
      <c r="BC32" s="608"/>
      <c r="BD32" s="608"/>
      <c r="BE32" s="608"/>
      <c r="BF32" s="608"/>
      <c r="BG32" s="608"/>
      <c r="BH32" s="608"/>
      <c r="BI32" s="608"/>
      <c r="BJ32" s="608"/>
      <c r="BK32" s="608"/>
      <c r="BL32" s="608"/>
      <c r="BM32" s="608"/>
      <c r="BN32" s="608"/>
      <c r="BO32" s="683"/>
    </row>
    <row r="33" spans="2:67" ht="9.9499999999999993" customHeight="1">
      <c r="C33" s="720"/>
      <c r="D33" s="1452" t="str">
        <f>UPPER(MID(IF('Other Deails'!H13&lt;=0," ",'Other Deails'!H13),A1,1))</f>
        <v>G</v>
      </c>
      <c r="E33" s="1442" t="str">
        <f>UPPER(MID(IF('Other Deails'!H13&lt;=0," ",'Other Deails'!H13),B1,1))</f>
        <v>U</v>
      </c>
      <c r="F33" s="1442" t="str">
        <f>UPPER(MID(IF('Other Deails'!H13&lt;=0," ",'Other Deails'!H13),C1,1))</f>
        <v>J</v>
      </c>
      <c r="G33" s="1442"/>
      <c r="H33" s="1442" t="str">
        <f>UPPER(MID(IF('Other Deails'!H13&lt;=0," ",'Other Deails'!H13),D1,1))</f>
        <v>A</v>
      </c>
      <c r="I33" s="1442"/>
      <c r="J33" s="1442" t="str">
        <f>UPPER(MID(IF('Other Deails'!H13&lt;=0," ",'Other Deails'!H13),E1,1))</f>
        <v>R</v>
      </c>
      <c r="K33" s="1442"/>
      <c r="L33" s="1442" t="str">
        <f>UPPER(MID(IF('Other Deails'!H13&lt;=0," ",'Other Deails'!H13),F1,1))</f>
        <v>A</v>
      </c>
      <c r="M33" s="1442"/>
      <c r="N33" s="1448" t="str">
        <f>UPPER(MID(IF('Other Deails'!H13&lt;=0," ",'Other Deails'!H13),G1,1))</f>
        <v>T</v>
      </c>
      <c r="O33" s="1448"/>
      <c r="P33" s="1448" t="str">
        <f>UPPER(MID(IF('Other Deails'!H13&lt;=0," ",'Other Deails'!H13),H1,1))</f>
        <v/>
      </c>
      <c r="Q33" s="1448"/>
      <c r="R33" s="1448" t="str">
        <f>UPPER(MID(IF('Other Deails'!H13&lt;=0," ",'Other Deails'!H13),I1,1))</f>
        <v/>
      </c>
      <c r="S33" s="1448"/>
      <c r="T33" s="1448" t="str">
        <f>UPPER(MID(IF('Other Deails'!H13&lt;=0," ",'Other Deails'!H13),J1,1))</f>
        <v/>
      </c>
      <c r="U33" s="1448"/>
      <c r="V33" s="1448" t="str">
        <f>UPPER(MID(IF('Other Deails'!H13&lt;=0," ",'Other Deails'!H13),K1,1))</f>
        <v/>
      </c>
      <c r="W33" s="1448"/>
      <c r="X33" s="1442" t="str">
        <f>UPPER(MID(IF('Other Deails'!H13&lt;=0," ",'Other Deails'!H13),L1,1))</f>
        <v/>
      </c>
      <c r="Y33" s="1465"/>
      <c r="Z33" s="1442" t="str">
        <f>UPPER(MID(IF('Other Deails'!H13&lt;=0," ",'Other Deails'!H13),M1,1))</f>
        <v/>
      </c>
      <c r="AA33" s="1465"/>
      <c r="AB33" s="1734" t="str">
        <f>UPPER(MID(IF('Other Deails'!H13&lt;=0," ",'Other Deails'!H13),N1,1))</f>
        <v/>
      </c>
      <c r="AC33" s="1735"/>
      <c r="AD33" s="1734" t="str">
        <f>UPPER(MID(IF('Other Deails'!H13&lt;=0," ",'Other Deails'!H13),O1,1))</f>
        <v/>
      </c>
      <c r="AE33" s="1735"/>
      <c r="AF33" s="1734"/>
      <c r="AG33" s="1564"/>
      <c r="AH33" s="1738" t="str">
        <f>UPPER(MID('Other Deails'!$H$14,A1,1))</f>
        <v>3</v>
      </c>
      <c r="AI33" s="1735"/>
      <c r="AJ33" s="1442" t="str">
        <f>UPPER(MID('Other Deails'!$H$14,B1,1))</f>
        <v>9</v>
      </c>
      <c r="AK33" s="1442"/>
      <c r="AL33" s="1442" t="str">
        <f>UPPER(MID('Other Deails'!$H$14,C1,1))</f>
        <v>4</v>
      </c>
      <c r="AM33" s="1442"/>
      <c r="AN33" s="1442" t="str">
        <f>UPPER(MID('Other Deails'!$H$14,D1,1))</f>
        <v>7</v>
      </c>
      <c r="AO33" s="1442"/>
      <c r="AP33" s="1442" t="str">
        <f>UPPER(MID('Other Deails'!$H$14,E1,1))</f>
        <v>1</v>
      </c>
      <c r="AQ33" s="1442"/>
      <c r="AR33" s="1448" t="str">
        <f>UPPER(MID('Other Deails'!$H$14,F1,1))</f>
        <v>0</v>
      </c>
      <c r="AS33" s="1571"/>
      <c r="AT33" s="906"/>
      <c r="AU33" s="608"/>
      <c r="AV33" s="906"/>
      <c r="AW33" s="608"/>
      <c r="AX33" s="608"/>
      <c r="AY33" s="608"/>
      <c r="AZ33" s="608"/>
      <c r="BA33" s="608"/>
      <c r="BB33" s="608"/>
      <c r="BC33" s="608"/>
      <c r="BD33" s="608"/>
      <c r="BE33" s="608"/>
      <c r="BF33" s="608"/>
      <c r="BG33" s="608"/>
      <c r="BH33" s="608"/>
      <c r="BI33" s="608"/>
      <c r="BJ33" s="608"/>
      <c r="BK33" s="608"/>
      <c r="BL33" s="608"/>
      <c r="BM33" s="608"/>
      <c r="BN33" s="608"/>
      <c r="BO33" s="608"/>
    </row>
    <row r="34" spans="2:67" ht="9.9499999999999993" customHeight="1" thickBot="1">
      <c r="B34" s="755"/>
      <c r="C34" s="720"/>
      <c r="D34" s="1453"/>
      <c r="E34" s="1444"/>
      <c r="F34" s="1444"/>
      <c r="G34" s="1444"/>
      <c r="H34" s="1444"/>
      <c r="I34" s="1444"/>
      <c r="J34" s="1444"/>
      <c r="K34" s="1444"/>
      <c r="L34" s="1444"/>
      <c r="M34" s="1444"/>
      <c r="N34" s="1461"/>
      <c r="O34" s="1461"/>
      <c r="P34" s="1461"/>
      <c r="Q34" s="1461"/>
      <c r="R34" s="1461"/>
      <c r="S34" s="1461"/>
      <c r="T34" s="1461"/>
      <c r="U34" s="1461"/>
      <c r="V34" s="1461"/>
      <c r="W34" s="1461"/>
      <c r="X34" s="1466"/>
      <c r="Y34" s="1466"/>
      <c r="Z34" s="1466"/>
      <c r="AA34" s="1466"/>
      <c r="AB34" s="1736"/>
      <c r="AC34" s="1737"/>
      <c r="AD34" s="1736"/>
      <c r="AE34" s="1737"/>
      <c r="AF34" s="1736"/>
      <c r="AG34" s="1740"/>
      <c r="AH34" s="1739"/>
      <c r="AI34" s="1737"/>
      <c r="AJ34" s="1444"/>
      <c r="AK34" s="1444"/>
      <c r="AL34" s="1444"/>
      <c r="AM34" s="1444"/>
      <c r="AN34" s="1444"/>
      <c r="AO34" s="1444"/>
      <c r="AP34" s="1444"/>
      <c r="AQ34" s="1444"/>
      <c r="AR34" s="1461"/>
      <c r="AS34" s="1572"/>
      <c r="AT34" s="906"/>
      <c r="AU34" s="608"/>
      <c r="AV34" s="906"/>
      <c r="AW34" s="608"/>
      <c r="AX34" s="608"/>
      <c r="AY34" s="608"/>
      <c r="AZ34" s="608"/>
      <c r="BA34" s="608"/>
      <c r="BB34" s="608"/>
      <c r="BC34" s="608"/>
      <c r="BD34" s="608"/>
      <c r="BE34" s="608"/>
      <c r="BF34" s="608"/>
      <c r="BG34" s="608"/>
      <c r="BH34" s="608"/>
      <c r="BI34" s="608"/>
      <c r="BJ34" s="608"/>
      <c r="BK34" s="608"/>
      <c r="BL34" s="608"/>
      <c r="BM34" s="608"/>
      <c r="BN34" s="608"/>
      <c r="BO34" s="683"/>
    </row>
    <row r="35" spans="2:67" ht="9.9499999999999993" customHeight="1">
      <c r="C35" s="720"/>
      <c r="D35" s="596"/>
      <c r="E35" s="596"/>
      <c r="F35" s="608"/>
      <c r="G35" s="906"/>
      <c r="H35" s="608"/>
      <c r="I35" s="608"/>
      <c r="J35" s="608"/>
      <c r="K35" s="608"/>
      <c r="L35" s="608"/>
      <c r="M35" s="608"/>
      <c r="N35" s="608"/>
      <c r="O35" s="608"/>
      <c r="P35" s="608"/>
      <c r="Q35" s="608"/>
      <c r="R35" s="608"/>
      <c r="S35" s="608"/>
      <c r="T35" s="608"/>
      <c r="U35" s="608"/>
      <c r="V35" s="608"/>
      <c r="W35" s="608"/>
      <c r="X35" s="608"/>
      <c r="Y35" s="608"/>
      <c r="Z35" s="608"/>
      <c r="AA35" s="608"/>
      <c r="AB35" s="608"/>
      <c r="AC35" s="608"/>
      <c r="AD35" s="608"/>
      <c r="AE35" s="608"/>
      <c r="AF35" s="608"/>
      <c r="AG35" s="608"/>
      <c r="AH35" s="608"/>
      <c r="AI35" s="608"/>
      <c r="AJ35" s="608"/>
      <c r="AK35" s="608"/>
      <c r="AL35" s="608"/>
      <c r="AM35" s="608"/>
      <c r="AN35" s="608"/>
      <c r="AO35" s="608"/>
      <c r="AP35" s="662"/>
      <c r="AQ35" s="608"/>
      <c r="AR35" s="608"/>
      <c r="AS35" s="608"/>
      <c r="AT35" s="608"/>
      <c r="AU35" s="906"/>
      <c r="AV35" s="906"/>
      <c r="AW35" s="608"/>
      <c r="AX35" s="608"/>
      <c r="AY35" s="608"/>
      <c r="AZ35" s="608"/>
      <c r="BA35" s="608"/>
      <c r="BB35" s="608"/>
      <c r="BC35" s="608"/>
      <c r="BD35" s="608"/>
      <c r="BE35" s="608"/>
      <c r="BF35" s="608"/>
      <c r="BG35" s="608"/>
      <c r="BH35" s="608"/>
      <c r="BI35" s="608"/>
      <c r="BJ35" s="608"/>
      <c r="BK35" s="608"/>
      <c r="BL35" s="608"/>
      <c r="BM35" s="608"/>
      <c r="BN35" s="608"/>
      <c r="BO35" s="608"/>
    </row>
    <row r="36" spans="2:67" ht="11.25" customHeight="1">
      <c r="B36" s="755"/>
      <c r="D36" s="596"/>
      <c r="E36" s="596"/>
      <c r="F36" s="910"/>
      <c r="G36" s="906"/>
      <c r="H36" s="608"/>
      <c r="I36" s="608"/>
      <c r="J36" s="608"/>
      <c r="K36" s="608"/>
      <c r="L36" s="608"/>
      <c r="M36" s="615" t="s">
        <v>567</v>
      </c>
      <c r="N36" s="608"/>
      <c r="O36" s="911"/>
      <c r="P36" s="608"/>
      <c r="Q36" s="608"/>
      <c r="R36" s="608"/>
      <c r="S36" s="608"/>
      <c r="T36" s="608"/>
      <c r="U36" s="608"/>
      <c r="V36" s="608"/>
      <c r="W36" s="608"/>
      <c r="X36" s="608"/>
      <c r="Y36" s="608"/>
      <c r="Z36" s="911"/>
      <c r="AA36" s="608"/>
      <c r="AB36" s="608"/>
      <c r="AC36" s="608"/>
      <c r="AD36" s="608"/>
      <c r="AE36" s="608"/>
      <c r="AF36" s="608"/>
      <c r="AG36" s="608"/>
      <c r="AH36" s="608"/>
      <c r="AI36" s="608"/>
      <c r="AJ36" s="614"/>
      <c r="AK36" s="608"/>
      <c r="AL36" s="608"/>
      <c r="AM36" s="608"/>
      <c r="AN36" s="608"/>
      <c r="AO36" s="608"/>
      <c r="AP36" s="662"/>
      <c r="AQ36" s="608"/>
      <c r="AR36" s="608"/>
      <c r="AS36" s="608"/>
      <c r="AT36" s="608"/>
      <c r="AU36" s="906"/>
      <c r="AV36" s="906"/>
      <c r="AW36" s="608"/>
      <c r="AX36" s="608"/>
      <c r="AY36" s="608"/>
      <c r="AZ36" s="608"/>
      <c r="BA36" s="608"/>
      <c r="BB36" s="911"/>
      <c r="BC36" s="608"/>
      <c r="BD36" s="608"/>
      <c r="BE36" s="608"/>
      <c r="BF36" s="912"/>
      <c r="BG36" s="608"/>
      <c r="BH36" s="608"/>
      <c r="BI36" s="912"/>
      <c r="BJ36" s="608"/>
      <c r="BK36" s="608"/>
      <c r="BL36" s="608"/>
      <c r="BM36" s="608"/>
      <c r="BN36" s="608"/>
      <c r="BO36" s="683"/>
    </row>
    <row r="37" spans="2:67" ht="9.9499999999999993" customHeight="1">
      <c r="D37" s="596"/>
      <c r="E37" s="596"/>
      <c r="F37" s="608"/>
      <c r="G37" s="906"/>
      <c r="H37" s="608"/>
      <c r="I37" s="608"/>
      <c r="J37" s="608"/>
      <c r="K37" s="608"/>
      <c r="L37" s="608"/>
      <c r="M37" s="608"/>
      <c r="N37" s="608"/>
      <c r="O37" s="608"/>
      <c r="P37" s="608"/>
      <c r="Q37" s="608"/>
      <c r="R37" s="608"/>
      <c r="S37" s="608"/>
      <c r="T37" s="608"/>
      <c r="U37" s="608"/>
      <c r="V37" s="608"/>
      <c r="W37" s="608"/>
      <c r="X37" s="608"/>
      <c r="Y37" s="608"/>
      <c r="Z37" s="608"/>
      <c r="AA37" s="608"/>
      <c r="AB37" s="608"/>
      <c r="AC37" s="608"/>
      <c r="AD37" s="608"/>
      <c r="AE37" s="608"/>
      <c r="AF37" s="608"/>
      <c r="AG37" s="608"/>
      <c r="AH37" s="608"/>
      <c r="AI37" s="608"/>
      <c r="AJ37" s="608"/>
      <c r="AK37" s="608"/>
      <c r="AL37" s="608"/>
      <c r="AM37" s="608"/>
      <c r="AN37" s="608"/>
      <c r="AO37" s="608"/>
      <c r="AP37" s="662"/>
      <c r="AQ37" s="608"/>
      <c r="AR37" s="608"/>
      <c r="AS37" s="608"/>
      <c r="AT37" s="608"/>
      <c r="AU37" s="906"/>
      <c r="AV37" s="906"/>
      <c r="AW37" s="608"/>
      <c r="AX37" s="608"/>
      <c r="AY37" s="608"/>
      <c r="AZ37" s="608"/>
      <c r="BA37" s="608"/>
      <c r="BB37" s="608"/>
      <c r="BC37" s="608"/>
      <c r="BD37" s="608"/>
      <c r="BE37" s="608"/>
      <c r="BF37" s="608"/>
      <c r="BG37" s="608"/>
      <c r="BH37" s="608"/>
      <c r="BI37" s="608"/>
      <c r="BJ37" s="608"/>
      <c r="BK37" s="608"/>
      <c r="BL37" s="608"/>
      <c r="BM37" s="608"/>
      <c r="BN37" s="608"/>
      <c r="BO37" s="608"/>
    </row>
    <row r="38" spans="2:67" ht="9.9499999999999993" hidden="1" customHeight="1">
      <c r="B38" s="755"/>
      <c r="D38" s="596"/>
      <c r="E38" s="596"/>
      <c r="F38" s="608"/>
      <c r="G38" s="906"/>
      <c r="H38" s="608"/>
      <c r="I38" s="608"/>
      <c r="J38" s="608"/>
      <c r="K38" s="608"/>
      <c r="L38" s="608"/>
      <c r="M38" s="608"/>
      <c r="N38" s="608"/>
      <c r="O38" s="608"/>
      <c r="P38" s="608"/>
      <c r="Q38" s="608"/>
      <c r="R38" s="608"/>
      <c r="S38" s="608"/>
      <c r="T38" s="608"/>
      <c r="U38" s="608"/>
      <c r="V38" s="608"/>
      <c r="W38" s="608"/>
      <c r="X38" s="608"/>
      <c r="Y38" s="608"/>
      <c r="Z38" s="608"/>
      <c r="AA38" s="608"/>
      <c r="AB38" s="608"/>
      <c r="AC38" s="608"/>
      <c r="AD38" s="608"/>
      <c r="AE38" s="608"/>
      <c r="AF38" s="608"/>
      <c r="AG38" s="608"/>
      <c r="AH38" s="608"/>
      <c r="AI38" s="608"/>
      <c r="AJ38" s="608"/>
      <c r="AK38" s="608"/>
      <c r="AL38" s="608"/>
      <c r="AM38" s="608"/>
      <c r="AN38" s="608"/>
      <c r="AO38" s="608"/>
      <c r="AP38" s="662"/>
      <c r="AQ38" s="608"/>
      <c r="AR38" s="608"/>
      <c r="AS38" s="608"/>
      <c r="AT38" s="608"/>
      <c r="AU38" s="906"/>
      <c r="AV38" s="906"/>
      <c r="AW38" s="608"/>
      <c r="AX38" s="608"/>
      <c r="AY38" s="608"/>
      <c r="AZ38" s="608"/>
      <c r="BA38" s="608"/>
      <c r="BB38" s="608"/>
      <c r="BC38" s="913"/>
      <c r="BD38" s="608"/>
      <c r="BE38" s="914"/>
      <c r="BF38" s="914"/>
      <c r="BG38" s="914"/>
      <c r="BH38" s="914"/>
      <c r="BI38" s="608"/>
      <c r="BJ38" s="608"/>
      <c r="BK38" s="915"/>
      <c r="BL38" s="914"/>
      <c r="BM38" s="608"/>
      <c r="BN38" s="608"/>
      <c r="BO38" s="683"/>
    </row>
    <row r="39" spans="2:67" ht="9.9499999999999993" hidden="1" customHeight="1">
      <c r="D39" s="596"/>
      <c r="E39" s="596"/>
      <c r="F39" s="608"/>
      <c r="G39" s="906"/>
      <c r="H39" s="608"/>
      <c r="I39" s="608"/>
      <c r="J39" s="608"/>
      <c r="K39" s="608"/>
      <c r="L39" s="608"/>
      <c r="M39" s="608"/>
      <c r="N39" s="608"/>
      <c r="O39" s="608"/>
      <c r="P39" s="608"/>
      <c r="Q39" s="608"/>
      <c r="R39" s="608"/>
      <c r="S39" s="608"/>
      <c r="T39" s="608"/>
      <c r="U39" s="608"/>
      <c r="V39" s="608"/>
      <c r="W39" s="608"/>
      <c r="X39" s="608"/>
      <c r="Y39" s="608"/>
      <c r="Z39" s="608"/>
      <c r="AA39" s="608"/>
      <c r="AB39" s="608"/>
      <c r="AC39" s="608"/>
      <c r="AD39" s="608"/>
      <c r="AE39" s="608"/>
      <c r="AF39" s="608"/>
      <c r="AG39" s="608"/>
      <c r="AH39" s="608"/>
      <c r="AI39" s="608"/>
      <c r="AJ39" s="608"/>
      <c r="AK39" s="608"/>
      <c r="AL39" s="608"/>
      <c r="AM39" s="608"/>
      <c r="AN39" s="608"/>
      <c r="AO39" s="608"/>
      <c r="AP39" s="662"/>
      <c r="AQ39" s="608"/>
      <c r="AR39" s="608"/>
      <c r="AS39" s="608"/>
      <c r="AT39" s="608"/>
      <c r="AU39" s="906"/>
      <c r="AV39" s="906"/>
      <c r="AW39" s="608"/>
      <c r="AX39" s="608"/>
      <c r="AY39" s="608"/>
      <c r="AZ39" s="608"/>
      <c r="BA39" s="608"/>
      <c r="BB39" s="608"/>
      <c r="BC39" s="608"/>
      <c r="BD39" s="608"/>
      <c r="BE39" s="608"/>
      <c r="BF39" s="608"/>
      <c r="BG39" s="608"/>
      <c r="BH39" s="608"/>
      <c r="BI39" s="608"/>
      <c r="BJ39" s="608"/>
      <c r="BK39" s="608"/>
      <c r="BL39" s="608"/>
      <c r="BM39" s="608"/>
      <c r="BN39" s="608"/>
      <c r="BO39" s="608"/>
    </row>
    <row r="40" spans="2:67" ht="9.9499999999999993" customHeight="1">
      <c r="B40" s="755"/>
      <c r="D40" s="596"/>
      <c r="E40" s="596"/>
      <c r="F40" s="608"/>
      <c r="G40" s="906"/>
      <c r="H40" s="608"/>
      <c r="I40" s="608"/>
      <c r="J40" s="608"/>
      <c r="K40" s="608"/>
      <c r="L40" s="608"/>
      <c r="M40" s="608"/>
      <c r="N40" s="608"/>
      <c r="O40" s="608"/>
      <c r="P40" s="608"/>
      <c r="Q40" s="608"/>
      <c r="R40" s="608"/>
      <c r="S40" s="608"/>
      <c r="T40" s="608"/>
      <c r="U40" s="608"/>
      <c r="V40" s="608"/>
      <c r="W40" s="608"/>
      <c r="X40" s="608"/>
      <c r="Y40" s="608"/>
      <c r="Z40" s="608"/>
      <c r="AA40" s="608"/>
      <c r="AB40" s="608"/>
      <c r="AC40" s="608"/>
      <c r="AD40" s="608"/>
      <c r="AE40" s="608"/>
      <c r="AF40" s="608"/>
      <c r="AG40" s="608"/>
      <c r="AH40" s="608"/>
      <c r="AI40" s="608"/>
      <c r="AJ40" s="608"/>
      <c r="AK40" s="608"/>
      <c r="AL40" s="608"/>
      <c r="AM40" s="608"/>
      <c r="AN40" s="608"/>
      <c r="AO40" s="608"/>
      <c r="AP40" s="662"/>
      <c r="AQ40" s="608"/>
      <c r="AR40" s="608"/>
      <c r="AS40" s="608"/>
      <c r="AT40" s="608"/>
      <c r="AU40" s="906"/>
      <c r="AV40" s="906"/>
      <c r="AW40" s="608"/>
      <c r="AX40" s="608"/>
      <c r="AY40" s="608"/>
      <c r="AZ40" s="608"/>
      <c r="BA40" s="608"/>
      <c r="BB40" s="608"/>
      <c r="BC40" s="608"/>
      <c r="BD40" s="608"/>
      <c r="BE40" s="608"/>
      <c r="BF40" s="608"/>
      <c r="BG40" s="608"/>
      <c r="BH40" s="608"/>
      <c r="BI40" s="608"/>
      <c r="BJ40" s="608"/>
      <c r="BK40" s="608"/>
      <c r="BL40" s="608"/>
      <c r="BM40" s="608"/>
      <c r="BN40" s="608"/>
      <c r="BO40" s="683"/>
    </row>
    <row r="41" spans="2:67" ht="20.100000000000001" customHeight="1">
      <c r="D41" s="916"/>
      <c r="E41" s="916"/>
      <c r="F41" s="917"/>
      <c r="G41" s="1771" t="s">
        <v>570</v>
      </c>
      <c r="H41" s="1771"/>
      <c r="I41" s="1771"/>
      <c r="J41" s="1771"/>
      <c r="K41" s="1771"/>
      <c r="L41" s="1771"/>
      <c r="M41" s="1771"/>
      <c r="N41" s="1771"/>
      <c r="O41" s="1771"/>
      <c r="P41" s="1771"/>
      <c r="Q41" s="1771"/>
      <c r="R41" s="1771"/>
      <c r="S41" s="1771"/>
      <c r="T41" s="1771"/>
      <c r="U41" s="1771"/>
      <c r="V41" s="1771"/>
      <c r="W41" s="1771"/>
      <c r="X41" s="1771"/>
      <c r="Y41" s="1771"/>
      <c r="Z41" s="1771"/>
      <c r="AA41" s="1771"/>
      <c r="AB41" s="1771"/>
      <c r="AC41" s="1771"/>
      <c r="AD41" s="1771"/>
      <c r="AE41" s="1771"/>
      <c r="AF41" s="1771"/>
      <c r="AG41" s="1771"/>
      <c r="AH41" s="1771"/>
      <c r="AI41" s="1771"/>
      <c r="AJ41" s="1771"/>
      <c r="AK41" s="1771"/>
      <c r="AL41" s="1771"/>
      <c r="AM41" s="1771"/>
      <c r="AN41" s="1771"/>
      <c r="AO41" s="1771"/>
      <c r="AP41" s="1771"/>
      <c r="AQ41" s="1771"/>
      <c r="AR41" s="1771"/>
      <c r="AS41" s="1771"/>
      <c r="AT41" s="1771"/>
      <c r="AU41" s="1771"/>
      <c r="AV41" s="1771"/>
      <c r="AW41" s="1771"/>
      <c r="AX41" s="918" t="s">
        <v>571</v>
      </c>
      <c r="AY41" s="917"/>
      <c r="AZ41" s="919"/>
      <c r="BA41" s="917"/>
      <c r="BB41" s="917"/>
      <c r="BC41" s="917"/>
      <c r="BD41" s="917"/>
      <c r="BE41" s="917"/>
      <c r="BF41" s="917"/>
      <c r="BG41" s="917"/>
      <c r="BH41" s="917"/>
      <c r="BI41" s="917"/>
      <c r="BJ41" s="917"/>
      <c r="BK41" s="917"/>
      <c r="BL41" s="917"/>
      <c r="BM41" s="917"/>
      <c r="BN41" s="608"/>
      <c r="BO41" s="608"/>
    </row>
    <row r="42" spans="2:67" ht="9.9499999999999993" customHeight="1">
      <c r="B42" s="755"/>
      <c r="D42" s="916"/>
      <c r="E42" s="916"/>
      <c r="F42" s="608"/>
      <c r="G42" s="906"/>
      <c r="H42" s="608"/>
      <c r="I42" s="608"/>
      <c r="J42" s="608"/>
      <c r="K42" s="608"/>
      <c r="L42" s="608"/>
      <c r="M42" s="608"/>
      <c r="N42" s="608"/>
      <c r="O42" s="608"/>
      <c r="P42" s="608"/>
      <c r="Q42" s="608"/>
      <c r="R42" s="608"/>
      <c r="S42" s="608"/>
      <c r="T42" s="608"/>
      <c r="U42" s="608"/>
      <c r="V42" s="608"/>
      <c r="W42" s="608"/>
      <c r="X42" s="608"/>
      <c r="Y42" s="608"/>
      <c r="Z42" s="608"/>
      <c r="AA42" s="608"/>
      <c r="AB42" s="608"/>
      <c r="AC42" s="608"/>
      <c r="AD42" s="608"/>
      <c r="AE42" s="608"/>
      <c r="AF42" s="608"/>
      <c r="AG42" s="608"/>
      <c r="AH42" s="608"/>
      <c r="AI42" s="608"/>
      <c r="AJ42" s="608"/>
      <c r="AK42" s="608"/>
      <c r="AL42" s="608"/>
      <c r="AM42" s="608"/>
      <c r="AN42" s="608"/>
      <c r="AO42" s="608"/>
      <c r="AP42" s="662"/>
      <c r="AQ42" s="602"/>
      <c r="AR42" s="608"/>
      <c r="AS42" s="608"/>
      <c r="AT42" s="608"/>
      <c r="AU42" s="906"/>
      <c r="AV42" s="906"/>
      <c r="AW42" s="608"/>
      <c r="AX42" s="608"/>
      <c r="AY42" s="608"/>
      <c r="AZ42" s="608"/>
      <c r="BA42" s="608"/>
      <c r="BB42" s="608"/>
      <c r="BC42" s="608"/>
      <c r="BD42" s="608"/>
      <c r="BE42" s="608"/>
      <c r="BF42" s="608"/>
      <c r="BG42" s="608"/>
      <c r="BH42" s="608"/>
      <c r="BI42" s="608"/>
      <c r="BJ42" s="608"/>
      <c r="BK42" s="608"/>
      <c r="BL42" s="608"/>
      <c r="BM42" s="608"/>
      <c r="BN42" s="608"/>
      <c r="BO42" s="683"/>
    </row>
    <row r="43" spans="2:67" ht="9.75" customHeight="1">
      <c r="D43" s="1815" t="s">
        <v>479</v>
      </c>
      <c r="E43" s="1816"/>
      <c r="F43" s="608"/>
      <c r="G43" s="906"/>
      <c r="H43" s="608"/>
      <c r="I43" s="608"/>
      <c r="J43" s="608"/>
      <c r="K43" s="608"/>
      <c r="L43" s="608"/>
      <c r="M43" s="608"/>
      <c r="N43" s="608"/>
      <c r="O43" s="608"/>
      <c r="P43" s="608"/>
      <c r="Q43" s="608"/>
      <c r="R43" s="608"/>
      <c r="S43" s="608"/>
      <c r="T43" s="608"/>
      <c r="U43" s="608"/>
      <c r="V43" s="608"/>
      <c r="W43" s="608"/>
      <c r="X43" s="608"/>
      <c r="Y43" s="608"/>
      <c r="Z43" s="608"/>
      <c r="AA43" s="608"/>
      <c r="AB43" s="608"/>
      <c r="AC43" s="608"/>
      <c r="AD43" s="608"/>
      <c r="AE43" s="608"/>
      <c r="AF43" s="608"/>
      <c r="AG43" s="608"/>
      <c r="AH43" s="608"/>
      <c r="AI43" s="608"/>
      <c r="AJ43" s="608"/>
      <c r="AK43" s="608"/>
      <c r="AL43" s="608"/>
      <c r="AM43" s="608"/>
      <c r="AN43" s="608"/>
      <c r="AO43" s="608"/>
      <c r="AP43" s="662"/>
      <c r="AQ43" s="608"/>
      <c r="AR43" s="608"/>
      <c r="AS43" s="608"/>
      <c r="AT43" s="608"/>
      <c r="AU43" s="906"/>
      <c r="AV43" s="906"/>
      <c r="AW43" s="608"/>
      <c r="AX43" s="608"/>
      <c r="AY43" s="608"/>
      <c r="AZ43" s="608"/>
      <c r="BA43" s="608"/>
      <c r="BB43" s="608"/>
      <c r="BC43" s="608"/>
      <c r="BD43" s="608"/>
      <c r="BE43" s="608"/>
      <c r="BF43" s="608"/>
      <c r="BG43" s="608"/>
      <c r="BH43" s="608"/>
      <c r="BI43" s="608"/>
      <c r="BJ43" s="608"/>
      <c r="BK43" s="608"/>
      <c r="BL43" s="608"/>
      <c r="BM43" s="608"/>
      <c r="BN43" s="608"/>
      <c r="BO43" s="608"/>
    </row>
    <row r="44" spans="2:67" ht="11.1" customHeight="1">
      <c r="B44" s="755"/>
      <c r="D44" s="1816"/>
      <c r="E44" s="1816"/>
      <c r="F44" s="608"/>
      <c r="G44" s="921"/>
      <c r="H44" s="922"/>
      <c r="I44" s="922"/>
      <c r="J44" s="922"/>
      <c r="K44" s="922"/>
      <c r="L44" s="922"/>
      <c r="M44" s="606"/>
      <c r="N44" s="608"/>
      <c r="O44" s="608"/>
      <c r="P44" s="608"/>
      <c r="Q44" s="608"/>
      <c r="R44" s="608"/>
      <c r="S44" s="608"/>
      <c r="T44" s="608"/>
      <c r="U44" s="608"/>
      <c r="V44" s="608"/>
      <c r="W44" s="608"/>
      <c r="X44" s="608"/>
      <c r="Y44" s="608"/>
      <c r="Z44" s="608"/>
      <c r="AA44" s="608"/>
      <c r="AB44" s="608"/>
      <c r="AC44" s="608"/>
      <c r="AD44" s="608"/>
      <c r="AE44" s="608"/>
      <c r="AF44" s="608"/>
      <c r="AG44" s="608"/>
      <c r="AH44" s="608"/>
      <c r="AI44" s="608"/>
      <c r="AJ44" s="608"/>
      <c r="AK44" s="608"/>
      <c r="AL44" s="608"/>
      <c r="AM44" s="608"/>
      <c r="AN44" s="923"/>
      <c r="AO44" s="906"/>
      <c r="AP44" s="924"/>
      <c r="AQ44" s="590"/>
      <c r="AR44" s="608"/>
      <c r="AS44" s="608"/>
      <c r="AT44" s="1484" t="str">
        <f>UPPER(MID('16_1'!AI73,IF((LEN('16_1'!AI73)-8)&lt;=0,$AE$1,(LEN('16_1'!AI73)-8)),1))</f>
        <v/>
      </c>
      <c r="AU44" s="1485"/>
      <c r="AV44" s="1547" t="str">
        <f>UPPER(MID('16_1'!AI73,IF((LEN('16_1'!AI73)-7)&lt;=0,$AE$1,(LEN('16_1'!AI73)-7)),1))</f>
        <v/>
      </c>
      <c r="AW44" s="1548"/>
      <c r="AX44" s="1547" t="str">
        <f>UPPER(MID('16_1'!AI73,IF((LEN('16_1'!AI73)-6)&lt;=0,$AE$1,(LEN('16_1'!AI73)-6)),1))</f>
        <v/>
      </c>
      <c r="AY44" s="1548"/>
      <c r="AZ44" s="1547" t="str">
        <f>UPPER(MID('16_1'!AI73,IF((LEN('16_1'!AI73)-5)&lt;=0,$AE$1,(LEN('16_1'!AI73)-5)),1))</f>
        <v>3</v>
      </c>
      <c r="BA44" s="1548"/>
      <c r="BB44" s="1547" t="str">
        <f>UPPER(MID('16_1'!AI73,IF((LEN('16_1'!AI73)-4)&lt;=0,$AE$1,(LEN('16_1'!AI73)-4)),1))</f>
        <v>5</v>
      </c>
      <c r="BC44" s="1548"/>
      <c r="BD44" s="1547" t="str">
        <f>UPPER(MID('16_1'!AI73,IF((LEN('16_1'!AI73)-3)&lt;=0,$AE$1,(LEN('16_1'!AI73)-3)),1))</f>
        <v>6</v>
      </c>
      <c r="BE44" s="1548"/>
      <c r="BF44" s="1547" t="str">
        <f>UPPER(MID('16_1'!AI73,IF((LEN('16_1'!AI73)-2)&lt;=0,$AE$1,(LEN('16_1'!AI73)-2)),1))</f>
        <v>3</v>
      </c>
      <c r="BG44" s="1548"/>
      <c r="BH44" s="1547" t="str">
        <f>UPPER(MID('16_1'!AI73,IF((LEN('16_1'!AI73)-1)&lt;=0,$AE$1,(LEN('16_1'!AI73)-1)),1))</f>
        <v>1</v>
      </c>
      <c r="BI44" s="1548"/>
      <c r="BJ44" s="1557" t="str">
        <f>UPPER(MID('16_1'!AI73,IF((LEN('16_1'!AI73))&lt;=0,$AE$1,(LEN('16_1'!AI73))),1))</f>
        <v>3</v>
      </c>
      <c r="BK44" s="1558"/>
      <c r="BL44" s="1765"/>
      <c r="BM44" s="1766"/>
      <c r="BN44" s="608"/>
      <c r="BO44" s="683"/>
    </row>
    <row r="45" spans="2:67" ht="11.1" customHeight="1">
      <c r="B45" s="720"/>
      <c r="D45" s="1816"/>
      <c r="E45" s="1816"/>
      <c r="F45" s="608"/>
      <c r="G45" s="923"/>
      <c r="H45" s="922"/>
      <c r="I45" s="922"/>
      <c r="J45" s="922"/>
      <c r="K45" s="922"/>
      <c r="L45" s="922"/>
      <c r="M45" s="606"/>
      <c r="N45" s="608"/>
      <c r="O45" s="608"/>
      <c r="P45" s="608"/>
      <c r="Q45" s="608"/>
      <c r="R45" s="608"/>
      <c r="S45" s="608"/>
      <c r="T45" s="608"/>
      <c r="U45" s="608"/>
      <c r="V45" s="608"/>
      <c r="W45" s="608"/>
      <c r="X45" s="608"/>
      <c r="Y45" s="608"/>
      <c r="Z45" s="608"/>
      <c r="AA45" s="608"/>
      <c r="AB45" s="608"/>
      <c r="AC45" s="608"/>
      <c r="AD45" s="608"/>
      <c r="AE45" s="608"/>
      <c r="AF45" s="608"/>
      <c r="AG45" s="608"/>
      <c r="AH45" s="608"/>
      <c r="AI45" s="608"/>
      <c r="AJ45" s="608"/>
      <c r="AK45" s="608"/>
      <c r="AL45" s="608"/>
      <c r="AM45" s="608"/>
      <c r="AN45" s="923"/>
      <c r="AO45" s="906"/>
      <c r="AP45" s="924"/>
      <c r="AQ45" s="590"/>
      <c r="AR45" s="608"/>
      <c r="AS45" s="608"/>
      <c r="AT45" s="1756"/>
      <c r="AU45" s="1757"/>
      <c r="AV45" s="1549"/>
      <c r="AW45" s="1549"/>
      <c r="AX45" s="1549"/>
      <c r="AY45" s="1549"/>
      <c r="AZ45" s="1549"/>
      <c r="BA45" s="1549"/>
      <c r="BB45" s="1549"/>
      <c r="BC45" s="1549"/>
      <c r="BD45" s="1549"/>
      <c r="BE45" s="1549"/>
      <c r="BF45" s="1549"/>
      <c r="BG45" s="1549"/>
      <c r="BH45" s="1549"/>
      <c r="BI45" s="1549"/>
      <c r="BJ45" s="1559"/>
      <c r="BK45" s="1560"/>
      <c r="BL45" s="1767"/>
      <c r="BM45" s="1768"/>
      <c r="BN45" s="608"/>
      <c r="BO45" s="663"/>
    </row>
    <row r="46" spans="2:67" ht="8.25" customHeight="1">
      <c r="D46" s="1815" t="s">
        <v>481</v>
      </c>
      <c r="E46" s="1817"/>
      <c r="F46" s="608"/>
      <c r="G46" s="906"/>
      <c r="H46" s="608"/>
      <c r="I46" s="608"/>
      <c r="J46" s="608"/>
      <c r="K46" s="608"/>
      <c r="L46" s="608"/>
      <c r="M46" s="608"/>
      <c r="N46" s="608"/>
      <c r="O46" s="608"/>
      <c r="P46" s="608"/>
      <c r="Q46" s="608"/>
      <c r="R46" s="608"/>
      <c r="S46" s="608"/>
      <c r="T46" s="608"/>
      <c r="U46" s="608"/>
      <c r="V46" s="608"/>
      <c r="W46" s="608"/>
      <c r="X46" s="608"/>
      <c r="Y46" s="608"/>
      <c r="Z46" s="608"/>
      <c r="AA46" s="608"/>
      <c r="AB46" s="608"/>
      <c r="AC46" s="608"/>
      <c r="AD46" s="608"/>
      <c r="AE46" s="608"/>
      <c r="AF46" s="608"/>
      <c r="AG46" s="608"/>
      <c r="AH46" s="608"/>
      <c r="AI46" s="608"/>
      <c r="AJ46" s="608"/>
      <c r="AK46" s="608"/>
      <c r="AL46" s="608"/>
      <c r="AM46" s="608"/>
      <c r="AN46" s="906"/>
      <c r="AO46" s="906"/>
      <c r="AP46" s="725"/>
      <c r="AQ46" s="906"/>
      <c r="AR46" s="608"/>
      <c r="AS46" s="608"/>
      <c r="AT46" s="613"/>
      <c r="AU46" s="613"/>
      <c r="AV46" s="613"/>
      <c r="AW46" s="613"/>
      <c r="AX46" s="613"/>
      <c r="AY46" s="613"/>
      <c r="AZ46" s="925"/>
      <c r="BA46" s="925"/>
      <c r="BB46" s="925"/>
      <c r="BC46" s="925"/>
      <c r="BD46" s="925"/>
      <c r="BE46" s="613"/>
      <c r="BF46" s="613"/>
      <c r="BG46" s="613"/>
      <c r="BH46" s="926"/>
      <c r="BI46" s="926"/>
      <c r="BJ46" s="926"/>
      <c r="BK46" s="926"/>
      <c r="BL46" s="672"/>
      <c r="BM46" s="672"/>
      <c r="BN46" s="596"/>
      <c r="BO46" s="608"/>
    </row>
    <row r="47" spans="2:67" ht="11.1" customHeight="1">
      <c r="B47" s="755"/>
      <c r="D47" s="1817"/>
      <c r="E47" s="1817"/>
      <c r="F47" s="608"/>
      <c r="G47" s="921"/>
      <c r="H47" s="608"/>
      <c r="I47" s="608"/>
      <c r="J47" s="608"/>
      <c r="K47" s="608"/>
      <c r="L47" s="608"/>
      <c r="M47" s="608"/>
      <c r="N47" s="608"/>
      <c r="O47" s="608"/>
      <c r="P47" s="608"/>
      <c r="Q47" s="608"/>
      <c r="R47" s="608"/>
      <c r="S47" s="608"/>
      <c r="T47" s="608"/>
      <c r="U47" s="608"/>
      <c r="V47" s="608"/>
      <c r="W47" s="608"/>
      <c r="X47" s="608"/>
      <c r="Y47" s="608"/>
      <c r="Z47" s="608"/>
      <c r="AA47" s="608"/>
      <c r="AB47" s="608"/>
      <c r="AC47" s="608"/>
      <c r="AD47" s="608"/>
      <c r="AE47" s="608"/>
      <c r="AF47" s="608"/>
      <c r="AG47" s="608"/>
      <c r="AH47" s="608"/>
      <c r="AI47" s="608"/>
      <c r="AJ47" s="608"/>
      <c r="AK47" s="608"/>
      <c r="AL47" s="608"/>
      <c r="AM47" s="608"/>
      <c r="AN47" s="923"/>
      <c r="AO47" s="906"/>
      <c r="AP47" s="924"/>
      <c r="AQ47" s="590"/>
      <c r="AR47" s="608"/>
      <c r="AS47" s="608"/>
      <c r="AT47" s="1484" t="str">
        <f>UPPER(MID('16_2'!AI42,IF((LEN('16_2'!AI42)-8)&lt;=0,$AE$1,(LEN('16_2'!AI42)-8)),1))</f>
        <v/>
      </c>
      <c r="AU47" s="1485"/>
      <c r="AV47" s="1547" t="str">
        <f>UPPER(MID('16_2'!AI42,IF((LEN('16_2'!AI42)-7)&lt;=0,$AE$1,(LEN('16_2'!AI42)-7)),1))</f>
        <v/>
      </c>
      <c r="AW47" s="1548"/>
      <c r="AX47" s="1547" t="str">
        <f>UPPER(MID('16_2'!AI42,IF((LEN('16_2'!AI42)-6)&lt;=0,$AE$1,(LEN('16_2'!AI42)-6)),1))</f>
        <v/>
      </c>
      <c r="AY47" s="1548"/>
      <c r="AZ47" s="1547" t="str">
        <f>UPPER(MID('16_2'!AI42,IF((LEN('16_2'!AI42)-5)&lt;=0,$AE$1,(LEN('16_2'!AI42)-5)),1))</f>
        <v>1</v>
      </c>
      <c r="BA47" s="1548"/>
      <c r="BB47" s="1547" t="str">
        <f>UPPER(MID('16_2'!AI42,IF((LEN('16_2'!AI42)-4)&lt;=0,$AE$1,(LEN('16_2'!AI42)-4)),1))</f>
        <v>0</v>
      </c>
      <c r="BC47" s="1548"/>
      <c r="BD47" s="1547" t="str">
        <f>UPPER(MID('16_2'!AI42,IF((LEN('16_2'!AI42)-3)&lt;=0,$AE$1,(LEN('16_2'!AI42)-3)),1))</f>
        <v>0</v>
      </c>
      <c r="BE47" s="1548"/>
      <c r="BF47" s="1547" t="str">
        <f>UPPER(MID('16_2'!AI42,IF((LEN('16_2'!AI42)-2)&lt;=0,$AE$1,(LEN('16_2'!AI42)-2)),1))</f>
        <v>0</v>
      </c>
      <c r="BG47" s="1548"/>
      <c r="BH47" s="1547" t="str">
        <f>UPPER(MID('16_2'!AI42,IF((LEN('16_2'!AI42)-1)&lt;=0,$AE$1,(LEN('16_2'!AI42)-1)),1))</f>
        <v>0</v>
      </c>
      <c r="BI47" s="1548"/>
      <c r="BJ47" s="1557" t="str">
        <f>UPPER(MID('16_2'!AI42,IF((LEN('16_2'!AI42))&lt;=0,$AE$1,(LEN('16_2'!AI42))),1))</f>
        <v>0</v>
      </c>
      <c r="BK47" s="1558"/>
      <c r="BL47" s="1766"/>
      <c r="BM47" s="1766"/>
      <c r="BN47" s="608"/>
      <c r="BO47" s="683"/>
    </row>
    <row r="48" spans="2:67" ht="9" customHeight="1">
      <c r="B48" s="720"/>
      <c r="D48" s="1818"/>
      <c r="E48" s="1818"/>
      <c r="F48" s="608"/>
      <c r="G48" s="923"/>
      <c r="H48" s="608"/>
      <c r="I48" s="608"/>
      <c r="J48" s="608"/>
      <c r="K48" s="608"/>
      <c r="L48" s="608"/>
      <c r="M48" s="608"/>
      <c r="N48" s="608"/>
      <c r="O48" s="608"/>
      <c r="P48" s="608"/>
      <c r="Q48" s="608"/>
      <c r="R48" s="608"/>
      <c r="S48" s="608"/>
      <c r="T48" s="608"/>
      <c r="U48" s="608"/>
      <c r="V48" s="608"/>
      <c r="W48" s="608"/>
      <c r="X48" s="608"/>
      <c r="Y48" s="608"/>
      <c r="Z48" s="608"/>
      <c r="AA48" s="608"/>
      <c r="AB48" s="608"/>
      <c r="AC48" s="608"/>
      <c r="AD48" s="608"/>
      <c r="AE48" s="608"/>
      <c r="AF48" s="608"/>
      <c r="AG48" s="608"/>
      <c r="AH48" s="608"/>
      <c r="AI48" s="608"/>
      <c r="AJ48" s="608"/>
      <c r="AK48" s="608"/>
      <c r="AL48" s="608"/>
      <c r="AM48" s="608"/>
      <c r="AN48" s="923"/>
      <c r="AO48" s="906"/>
      <c r="AP48" s="924"/>
      <c r="AQ48" s="590"/>
      <c r="AR48" s="608"/>
      <c r="AS48" s="608"/>
      <c r="AT48" s="1756"/>
      <c r="AU48" s="1757"/>
      <c r="AV48" s="1549"/>
      <c r="AW48" s="1549"/>
      <c r="AX48" s="1549"/>
      <c r="AY48" s="1549"/>
      <c r="AZ48" s="1549"/>
      <c r="BA48" s="1549"/>
      <c r="BB48" s="1549"/>
      <c r="BC48" s="1549"/>
      <c r="BD48" s="1549"/>
      <c r="BE48" s="1549"/>
      <c r="BF48" s="1549"/>
      <c r="BG48" s="1549"/>
      <c r="BH48" s="1549"/>
      <c r="BI48" s="1549"/>
      <c r="BJ48" s="1559"/>
      <c r="BK48" s="1560"/>
      <c r="BL48" s="1768"/>
      <c r="BM48" s="1768"/>
      <c r="BN48" s="608"/>
      <c r="BO48" s="663"/>
    </row>
    <row r="49" spans="2:67" ht="9" customHeight="1">
      <c r="D49" s="927"/>
      <c r="E49" s="927"/>
      <c r="F49" s="608"/>
      <c r="G49" s="906"/>
      <c r="H49" s="608"/>
      <c r="I49" s="608"/>
      <c r="J49" s="608"/>
      <c r="K49" s="608"/>
      <c r="L49" s="608"/>
      <c r="M49" s="608"/>
      <c r="N49" s="608"/>
      <c r="O49" s="608"/>
      <c r="P49" s="608"/>
      <c r="Q49" s="608"/>
      <c r="R49" s="608"/>
      <c r="S49" s="608"/>
      <c r="T49" s="608"/>
      <c r="U49" s="608"/>
      <c r="V49" s="608"/>
      <c r="W49" s="608"/>
      <c r="X49" s="608"/>
      <c r="Y49" s="608"/>
      <c r="Z49" s="608"/>
      <c r="AA49" s="608"/>
      <c r="AB49" s="608"/>
      <c r="AC49" s="608"/>
      <c r="AD49" s="608"/>
      <c r="AE49" s="608"/>
      <c r="AF49" s="608"/>
      <c r="AG49" s="608"/>
      <c r="AH49" s="608"/>
      <c r="AI49" s="608"/>
      <c r="AJ49" s="608"/>
      <c r="AK49" s="608"/>
      <c r="AL49" s="608"/>
      <c r="AM49" s="608"/>
      <c r="AN49" s="906"/>
      <c r="AO49" s="906"/>
      <c r="AP49" s="725"/>
      <c r="AQ49" s="906"/>
      <c r="AR49" s="608"/>
      <c r="AS49" s="608"/>
      <c r="AT49" s="613"/>
      <c r="AU49" s="613"/>
      <c r="AV49" s="613"/>
      <c r="AW49" s="613"/>
      <c r="AX49" s="613"/>
      <c r="AY49" s="613"/>
      <c r="AZ49" s="925"/>
      <c r="BA49" s="925"/>
      <c r="BB49" s="925"/>
      <c r="BC49" s="925"/>
      <c r="BD49" s="613"/>
      <c r="BE49" s="613"/>
      <c r="BF49" s="613"/>
      <c r="BG49" s="613"/>
      <c r="BH49" s="670"/>
      <c r="BI49" s="670"/>
      <c r="BJ49" s="670"/>
      <c r="BK49" s="670"/>
      <c r="BL49" s="662"/>
      <c r="BM49" s="662"/>
      <c r="BN49" s="608"/>
      <c r="BO49" s="608"/>
    </row>
    <row r="50" spans="2:67" ht="9" customHeight="1">
      <c r="D50" s="1815" t="s">
        <v>484</v>
      </c>
      <c r="E50" s="1817"/>
      <c r="F50" s="608"/>
      <c r="G50" s="906"/>
      <c r="H50" s="608"/>
      <c r="I50" s="608"/>
      <c r="J50" s="608"/>
      <c r="K50" s="608"/>
      <c r="L50" s="608"/>
      <c r="M50" s="608"/>
      <c r="N50" s="608"/>
      <c r="O50" s="608"/>
      <c r="P50" s="608"/>
      <c r="Q50" s="608"/>
      <c r="R50" s="608"/>
      <c r="S50" s="608"/>
      <c r="T50" s="608"/>
      <c r="U50" s="608"/>
      <c r="V50" s="608"/>
      <c r="W50" s="608"/>
      <c r="X50" s="608"/>
      <c r="Y50" s="608"/>
      <c r="Z50" s="608"/>
      <c r="AA50" s="608"/>
      <c r="AB50" s="608"/>
      <c r="AC50" s="608"/>
      <c r="AD50" s="608"/>
      <c r="AE50" s="608"/>
      <c r="AF50" s="608"/>
      <c r="AG50" s="608"/>
      <c r="AH50" s="608"/>
      <c r="AI50" s="608"/>
      <c r="AJ50" s="608"/>
      <c r="AK50" s="608"/>
      <c r="AL50" s="608"/>
      <c r="AM50" s="608"/>
      <c r="AN50" s="906"/>
      <c r="AO50" s="906"/>
      <c r="AP50" s="725"/>
      <c r="AQ50" s="906"/>
      <c r="AR50" s="608"/>
      <c r="AS50" s="608"/>
      <c r="AT50" s="1484" t="str">
        <f>UPPER(MID('16_2'!AI44,IF((LEN('16_2'!AI44)-8)&lt;=0,$AE$1,(LEN('16_2'!AI44)-8)),1))</f>
        <v/>
      </c>
      <c r="AU50" s="1485"/>
      <c r="AV50" s="1547" t="str">
        <f>UPPER(MID('16_2'!AI44,IF((LEN('16_2'!AI44)-7)&lt;=0,$AE$1,(LEN('16_2'!AI44)-7)),1))</f>
        <v/>
      </c>
      <c r="AW50" s="1548"/>
      <c r="AX50" s="1547" t="str">
        <f>UPPER(MID('16_2'!AI44,IF((LEN('16_2'!AI44)-6)&lt;=0,$AE$1,(LEN('16_2'!AI44)-6)),1))</f>
        <v/>
      </c>
      <c r="AY50" s="1548"/>
      <c r="AZ50" s="1547" t="str">
        <f>UPPER(MID('16_2'!AI44,IF((LEN('16_2'!AI44)-5)&lt;=0,$AE$1,(LEN('16_2'!AI44)-5)),1))</f>
        <v>2</v>
      </c>
      <c r="BA50" s="1548"/>
      <c r="BB50" s="1547" t="str">
        <f>UPPER(MID('16_2'!AI44,IF((LEN('16_2'!AI44)-4)&lt;=0,$AE$1,(LEN('16_2'!AI44)-4)),1))</f>
        <v>5</v>
      </c>
      <c r="BC50" s="1548"/>
      <c r="BD50" s="1547" t="str">
        <f>UPPER(MID('16_2'!AI44,IF((LEN('16_2'!AI44)-3)&lt;=0,$AE$1,(LEN('16_2'!AI44)-3)),1))</f>
        <v>6</v>
      </c>
      <c r="BE50" s="1548"/>
      <c r="BF50" s="1547" t="str">
        <f>UPPER(MID('16_2'!AI44,IF((LEN('16_2'!AI44)-2)&lt;=0,$AE$1,(LEN('16_2'!AI44)-2)),1))</f>
        <v>3</v>
      </c>
      <c r="BG50" s="1548"/>
      <c r="BH50" s="1547" t="str">
        <f>UPPER(MID('16_2'!AI44,IF((LEN('16_2'!AI44)-1)&lt;=0,$AE$1,(LEN('16_2'!AI44)-1)),1))</f>
        <v>1</v>
      </c>
      <c r="BI50" s="1548"/>
      <c r="BJ50" s="1557" t="str">
        <f>UPPER(MID('16_2'!AI44,IF((LEN('16_2'!AI44))&lt;=0,$AE$1,(LEN('16_2'!AI44))),1))</f>
        <v>0</v>
      </c>
      <c r="BK50" s="1558"/>
      <c r="BL50" s="1764"/>
      <c r="BM50" s="1764"/>
      <c r="BN50" s="608"/>
      <c r="BO50" s="608"/>
    </row>
    <row r="51" spans="2:67" ht="11.1" customHeight="1">
      <c r="B51" s="755"/>
      <c r="D51" s="1817"/>
      <c r="E51" s="1817"/>
      <c r="F51" s="608"/>
      <c r="G51" s="921"/>
      <c r="H51" s="608"/>
      <c r="I51" s="608"/>
      <c r="J51" s="608"/>
      <c r="K51" s="608"/>
      <c r="L51" s="608"/>
      <c r="M51" s="608"/>
      <c r="N51" s="608"/>
      <c r="O51" s="608"/>
      <c r="P51" s="608"/>
      <c r="Q51" s="608"/>
      <c r="R51" s="608"/>
      <c r="S51" s="608"/>
      <c r="T51" s="608"/>
      <c r="U51" s="608"/>
      <c r="V51" s="608"/>
      <c r="W51" s="608"/>
      <c r="X51" s="608"/>
      <c r="Y51" s="608"/>
      <c r="Z51" s="608"/>
      <c r="AA51" s="608"/>
      <c r="AB51" s="608"/>
      <c r="AC51" s="608"/>
      <c r="AD51" s="608"/>
      <c r="AE51" s="608"/>
      <c r="AF51" s="608"/>
      <c r="AG51" s="608"/>
      <c r="AH51" s="608"/>
      <c r="AI51" s="608"/>
      <c r="AJ51" s="608"/>
      <c r="AK51" s="608"/>
      <c r="AL51" s="608"/>
      <c r="AM51" s="608"/>
      <c r="AN51" s="923"/>
      <c r="AO51" s="906"/>
      <c r="AP51" s="924"/>
      <c r="AQ51" s="590"/>
      <c r="AR51" s="608"/>
      <c r="AS51" s="608"/>
      <c r="AT51" s="1756"/>
      <c r="AU51" s="1757"/>
      <c r="AV51" s="1549"/>
      <c r="AW51" s="1549"/>
      <c r="AX51" s="1549"/>
      <c r="AY51" s="1549"/>
      <c r="AZ51" s="1549"/>
      <c r="BA51" s="1549"/>
      <c r="BB51" s="1549"/>
      <c r="BC51" s="1549"/>
      <c r="BD51" s="1549"/>
      <c r="BE51" s="1549"/>
      <c r="BF51" s="1549"/>
      <c r="BG51" s="1549"/>
      <c r="BH51" s="1549"/>
      <c r="BI51" s="1549"/>
      <c r="BJ51" s="1559"/>
      <c r="BK51" s="1560"/>
      <c r="BL51" s="1764"/>
      <c r="BM51" s="1764"/>
      <c r="BN51" s="608"/>
      <c r="BO51" s="683"/>
    </row>
    <row r="52" spans="2:67" ht="11.1" customHeight="1">
      <c r="B52" s="720"/>
      <c r="D52" s="1818"/>
      <c r="E52" s="1818"/>
      <c r="F52" s="608"/>
      <c r="G52" s="923"/>
      <c r="H52" s="608"/>
      <c r="I52" s="608"/>
      <c r="J52" s="608"/>
      <c r="K52" s="608"/>
      <c r="L52" s="608"/>
      <c r="M52" s="608"/>
      <c r="N52" s="608"/>
      <c r="O52" s="608"/>
      <c r="P52" s="608"/>
      <c r="Q52" s="608"/>
      <c r="R52" s="608"/>
      <c r="S52" s="608"/>
      <c r="T52" s="608"/>
      <c r="U52" s="608"/>
      <c r="V52" s="608"/>
      <c r="W52" s="608"/>
      <c r="X52" s="608"/>
      <c r="Y52" s="608"/>
      <c r="Z52" s="608"/>
      <c r="AA52" s="608"/>
      <c r="AB52" s="608"/>
      <c r="AC52" s="608"/>
      <c r="AD52" s="608"/>
      <c r="AE52" s="608"/>
      <c r="AF52" s="608"/>
      <c r="AG52" s="608"/>
      <c r="AH52" s="608"/>
      <c r="AI52" s="608"/>
      <c r="AJ52" s="608"/>
      <c r="AK52" s="608"/>
      <c r="AL52" s="608"/>
      <c r="AM52" s="608"/>
      <c r="AN52" s="923"/>
      <c r="AO52" s="906"/>
      <c r="AP52" s="924"/>
      <c r="AQ52" s="590"/>
      <c r="AR52" s="608"/>
      <c r="AS52" s="608"/>
      <c r="AT52" s="928"/>
      <c r="AU52" s="928"/>
      <c r="AV52" s="928"/>
      <c r="AW52" s="928"/>
      <c r="AX52" s="928"/>
      <c r="AY52" s="928"/>
      <c r="AZ52" s="928"/>
      <c r="BA52" s="929"/>
      <c r="BB52" s="928"/>
      <c r="BC52" s="929"/>
      <c r="BD52" s="930"/>
      <c r="BE52" s="930"/>
      <c r="BF52" s="930"/>
      <c r="BG52" s="930"/>
      <c r="BH52" s="930"/>
      <c r="BI52" s="930"/>
      <c r="BJ52" s="930"/>
      <c r="BK52" s="930"/>
      <c r="BL52" s="931"/>
      <c r="BM52" s="931"/>
      <c r="BN52" s="608"/>
      <c r="BO52" s="663"/>
    </row>
    <row r="53" spans="2:67" ht="12" customHeight="1">
      <c r="D53" s="1815" t="s">
        <v>486</v>
      </c>
      <c r="E53" s="1817"/>
      <c r="F53" s="608"/>
      <c r="G53" s="902"/>
      <c r="H53" s="902"/>
      <c r="I53" s="902"/>
      <c r="J53" s="902"/>
      <c r="K53" s="902"/>
      <c r="L53" s="902"/>
      <c r="M53" s="606"/>
      <c r="N53" s="608"/>
      <c r="O53" s="608"/>
      <c r="P53" s="608"/>
      <c r="Q53" s="608"/>
      <c r="R53" s="608"/>
      <c r="S53" s="608"/>
      <c r="T53" s="608"/>
      <c r="U53" s="608"/>
      <c r="V53" s="608"/>
      <c r="W53" s="608"/>
      <c r="X53" s="608"/>
      <c r="Y53" s="608"/>
      <c r="Z53" s="608"/>
      <c r="AA53" s="608"/>
      <c r="AB53" s="608"/>
      <c r="AC53" s="608"/>
      <c r="AD53" s="608"/>
      <c r="AE53" s="608"/>
      <c r="AF53" s="608"/>
      <c r="AG53" s="608"/>
      <c r="AH53" s="608"/>
      <c r="AI53" s="608"/>
      <c r="AJ53" s="608"/>
      <c r="AK53" s="608"/>
      <c r="AL53" s="608"/>
      <c r="AM53" s="608"/>
      <c r="AN53" s="906"/>
      <c r="AO53" s="906"/>
      <c r="AP53" s="725"/>
      <c r="AQ53" s="906"/>
      <c r="AR53" s="608"/>
      <c r="AS53" s="608"/>
      <c r="AT53" s="1484" t="str">
        <f>UPPER(MID(0,IF((LEN(0)-8)&lt;=0,$AE$1,(LEN(0)-8)),1))</f>
        <v/>
      </c>
      <c r="AU53" s="1485"/>
      <c r="AV53" s="1547" t="str">
        <f>UPPER(MID(0,IF((LEN(0)-7)&lt;=0,$AE$1,(LEN(0)-7)),1))</f>
        <v/>
      </c>
      <c r="AW53" s="1548"/>
      <c r="AX53" s="1547" t="str">
        <f>UPPER(MID(0,IF((LEN(0)-6)&lt;=0,$AE$1,(LEN(0)-6)),1))</f>
        <v/>
      </c>
      <c r="AY53" s="1548"/>
      <c r="AZ53" s="1547" t="str">
        <f>UPPER(MID(0,IF((LEN(0)-5)&lt;=0,$AE$1,(LEN(0)-5)),1))</f>
        <v/>
      </c>
      <c r="BA53" s="1548"/>
      <c r="BB53" s="1547" t="str">
        <f>UPPER(MID(0,IF((LEN(0)-4)&lt;=0,$AE$1,(LEN(0)-4)),1))</f>
        <v/>
      </c>
      <c r="BC53" s="1548"/>
      <c r="BD53" s="1547" t="str">
        <f>UPPER(MID(0,IF((LEN(0)-3)&lt;=0,$AE$1,(LEN(0)-3)),1))</f>
        <v/>
      </c>
      <c r="BE53" s="1548"/>
      <c r="BF53" s="1547" t="str">
        <f>UPPER(MID(0,IF((LEN(0)-2)&lt;=0,$AE$1,(LEN(0)-2)),1))</f>
        <v/>
      </c>
      <c r="BG53" s="1548"/>
      <c r="BH53" s="1547" t="str">
        <f>UPPER(MID(0,IF((LEN(0)-1)&lt;=0,$AE$1,(LEN(0)-1)),1))</f>
        <v/>
      </c>
      <c r="BI53" s="1548"/>
      <c r="BJ53" s="1557" t="str">
        <f>UPPER(MID(0,IF((LEN(0))&lt;=0,$AE$1,(LEN(0))),1))</f>
        <v>0</v>
      </c>
      <c r="BK53" s="1558"/>
      <c r="BL53" s="1763"/>
      <c r="BM53" s="1763"/>
      <c r="BN53" s="608"/>
      <c r="BO53" s="608"/>
    </row>
    <row r="54" spans="2:67" s="720" customFormat="1" ht="11.1" customHeight="1">
      <c r="B54" s="755"/>
      <c r="D54" s="1817"/>
      <c r="E54" s="1817"/>
      <c r="F54" s="663"/>
      <c r="G54" s="932"/>
      <c r="H54" s="663"/>
      <c r="I54" s="663"/>
      <c r="J54" s="663"/>
      <c r="K54" s="663"/>
      <c r="L54" s="663"/>
      <c r="M54" s="663"/>
      <c r="N54" s="663"/>
      <c r="O54" s="663"/>
      <c r="P54" s="663"/>
      <c r="Q54" s="663"/>
      <c r="R54" s="663"/>
      <c r="S54" s="663"/>
      <c r="T54" s="663"/>
      <c r="U54" s="663"/>
      <c r="V54" s="663"/>
      <c r="W54" s="663"/>
      <c r="X54" s="663"/>
      <c r="Y54" s="663"/>
      <c r="Z54" s="663"/>
      <c r="AA54" s="663"/>
      <c r="AB54" s="663"/>
      <c r="AC54" s="663"/>
      <c r="AD54" s="663"/>
      <c r="AE54" s="663"/>
      <c r="AF54" s="663"/>
      <c r="AG54" s="663"/>
      <c r="AH54" s="663"/>
      <c r="AI54" s="663"/>
      <c r="AJ54" s="663"/>
      <c r="AK54" s="663"/>
      <c r="AL54" s="663"/>
      <c r="AM54" s="663"/>
      <c r="AN54" s="933"/>
      <c r="AO54" s="933"/>
      <c r="AP54" s="934"/>
      <c r="AQ54" s="935"/>
      <c r="AR54" s="663"/>
      <c r="AS54" s="663"/>
      <c r="AT54" s="1756"/>
      <c r="AU54" s="1757"/>
      <c r="AV54" s="1549"/>
      <c r="AW54" s="1549"/>
      <c r="AX54" s="1549"/>
      <c r="AY54" s="1549"/>
      <c r="AZ54" s="1549"/>
      <c r="BA54" s="1549"/>
      <c r="BB54" s="1549"/>
      <c r="BC54" s="1549"/>
      <c r="BD54" s="1549"/>
      <c r="BE54" s="1549"/>
      <c r="BF54" s="1549"/>
      <c r="BG54" s="1549"/>
      <c r="BH54" s="1549"/>
      <c r="BI54" s="1549"/>
      <c r="BJ54" s="1559"/>
      <c r="BK54" s="1560"/>
      <c r="BL54" s="1763"/>
      <c r="BM54" s="1763"/>
      <c r="BN54" s="715"/>
      <c r="BO54" s="683"/>
    </row>
    <row r="55" spans="2:67" s="720" customFormat="1" ht="11.1" customHeight="1">
      <c r="D55" s="1818"/>
      <c r="E55" s="1818"/>
      <c r="F55" s="663"/>
      <c r="G55" s="933"/>
      <c r="H55" s="663"/>
      <c r="I55" s="663"/>
      <c r="J55" s="663"/>
      <c r="K55" s="663"/>
      <c r="L55" s="663"/>
      <c r="M55" s="663"/>
      <c r="N55" s="663"/>
      <c r="O55" s="663"/>
      <c r="P55" s="663"/>
      <c r="Q55" s="663"/>
      <c r="R55" s="663"/>
      <c r="S55" s="663"/>
      <c r="T55" s="663"/>
      <c r="U55" s="663"/>
      <c r="V55" s="663"/>
      <c r="W55" s="663"/>
      <c r="X55" s="663"/>
      <c r="Y55" s="663"/>
      <c r="Z55" s="663"/>
      <c r="AA55" s="663"/>
      <c r="AB55" s="663"/>
      <c r="AC55" s="663"/>
      <c r="AD55" s="663"/>
      <c r="AE55" s="663"/>
      <c r="AF55" s="663"/>
      <c r="AG55" s="663"/>
      <c r="AH55" s="663"/>
      <c r="AI55" s="663"/>
      <c r="AJ55" s="663"/>
      <c r="AK55" s="663"/>
      <c r="AL55" s="663"/>
      <c r="AM55" s="663"/>
      <c r="AN55" s="933"/>
      <c r="AO55" s="933"/>
      <c r="AP55" s="934"/>
      <c r="AQ55" s="935"/>
      <c r="AR55" s="663"/>
      <c r="AS55" s="663"/>
      <c r="AT55" s="928"/>
      <c r="AU55" s="928"/>
      <c r="AV55" s="928"/>
      <c r="AW55" s="928"/>
      <c r="AX55" s="928"/>
      <c r="AY55" s="928"/>
      <c r="AZ55" s="928"/>
      <c r="BA55" s="929"/>
      <c r="BB55" s="928"/>
      <c r="BC55" s="929"/>
      <c r="BD55" s="930"/>
      <c r="BE55" s="930"/>
      <c r="BF55" s="930"/>
      <c r="BG55" s="930"/>
      <c r="BH55" s="930"/>
      <c r="BI55" s="930"/>
      <c r="BJ55" s="936"/>
      <c r="BK55" s="936"/>
      <c r="BL55" s="931"/>
      <c r="BM55" s="931"/>
      <c r="BN55" s="715"/>
      <c r="BO55" s="663"/>
    </row>
    <row r="56" spans="2:67" ht="14.25" customHeight="1">
      <c r="D56" s="1815" t="s">
        <v>572</v>
      </c>
      <c r="E56" s="1817"/>
      <c r="F56" s="608"/>
      <c r="G56" s="906"/>
      <c r="H56" s="608"/>
      <c r="I56" s="608"/>
      <c r="J56" s="608"/>
      <c r="K56" s="608"/>
      <c r="L56" s="608"/>
      <c r="M56" s="608"/>
      <c r="N56" s="608"/>
      <c r="O56" s="608"/>
      <c r="P56" s="608"/>
      <c r="Q56" s="608"/>
      <c r="R56" s="608"/>
      <c r="S56" s="608"/>
      <c r="T56" s="608"/>
      <c r="U56" s="608"/>
      <c r="V56" s="608"/>
      <c r="W56" s="608"/>
      <c r="X56" s="608"/>
      <c r="Y56" s="608"/>
      <c r="Z56" s="608"/>
      <c r="AA56" s="608"/>
      <c r="AB56" s="608"/>
      <c r="AC56" s="608"/>
      <c r="AD56" s="608"/>
      <c r="AE56" s="608"/>
      <c r="AF56" s="608"/>
      <c r="AG56" s="608"/>
      <c r="AH56" s="608"/>
      <c r="AI56" s="608"/>
      <c r="AJ56" s="608"/>
      <c r="AK56" s="608"/>
      <c r="AL56" s="608"/>
      <c r="AM56" s="608"/>
      <c r="AN56" s="906"/>
      <c r="AO56" s="906"/>
      <c r="AP56" s="725"/>
      <c r="AQ56" s="906"/>
      <c r="AR56" s="608"/>
      <c r="AS56" s="608"/>
      <c r="AT56" s="1484" t="str">
        <f>UPPER(MID('SAHAJ PAGE-2'!BR20,IF((LEN('SAHAJ PAGE-2'!BR20)-8)&lt;=0,$AE$1,(LEN('SAHAJ PAGE-2'!BR20)-8)),1))</f>
        <v/>
      </c>
      <c r="AU56" s="1485"/>
      <c r="AV56" s="1547" t="str">
        <f>UPPER(MID('SAHAJ PAGE-2'!BR20,IF((LEN('SAHAJ PAGE-2'!BR20)-7)&lt;=0,$AE$1,(LEN('SAHAJ PAGE-2'!BR20)-7)),1))</f>
        <v/>
      </c>
      <c r="AW56" s="1548"/>
      <c r="AX56" s="1547" t="str">
        <f>UPPER(MID('SAHAJ PAGE-2'!BR20,IF((LEN('SAHAJ PAGE-2'!BR20)-6)&lt;=0,$AE$1,(LEN('SAHAJ PAGE-2'!BR20)-6)),1))</f>
        <v/>
      </c>
      <c r="AY56" s="1548"/>
      <c r="AZ56" s="1547" t="str">
        <f>UPPER(MID('SAHAJ PAGE-2'!BR20,IF((LEN('SAHAJ PAGE-2'!BR20)-5)&lt;=0,$AE$1,(LEN('SAHAJ PAGE-2'!BR20)-5)),1))</f>
        <v/>
      </c>
      <c r="BA56" s="1548"/>
      <c r="BB56" s="1547" t="str">
        <f>UPPER(MID('SAHAJ PAGE-2'!BR20,IF((LEN('SAHAJ PAGE-2'!BR20)-4)&lt;=0,$AE$1,(LEN('SAHAJ PAGE-2'!BR20)-4)),1))</f>
        <v/>
      </c>
      <c r="BC56" s="1548"/>
      <c r="BD56" s="1547" t="str">
        <f>UPPER(MID('SAHAJ PAGE-2'!BR20,IF((LEN('SAHAJ PAGE-2'!BR20)-3)&lt;=0,$AE$1,(LEN('SAHAJ PAGE-2'!BR20)-3)),1))</f>
        <v>7</v>
      </c>
      <c r="BE56" s="1548"/>
      <c r="BF56" s="1547" t="str">
        <f>UPPER(MID('SAHAJ PAGE-2'!BR20,IF((LEN('SAHAJ PAGE-2'!BR20)-2)&lt;=0,$AE$1,(LEN('SAHAJ PAGE-2'!BR20)-2)),1))</f>
        <v>8</v>
      </c>
      <c r="BG56" s="1548"/>
      <c r="BH56" s="1547" t="str">
        <f>UPPER(MID('SAHAJ PAGE-2'!BR20,IF((LEN('SAHAJ PAGE-2'!BR20)-1)&lt;=0,$AE$1,(LEN('SAHAJ PAGE-2'!BR20)-1)),1))</f>
        <v>6</v>
      </c>
      <c r="BI56" s="1548"/>
      <c r="BJ56" s="1557" t="str">
        <f>UPPER(MID('SAHAJ PAGE-2'!BR20,IF((LEN('SAHAJ PAGE-2'!BR20))&lt;=0,$AE$1,(LEN('SAHAJ PAGE-2'!BR20))),1))</f>
        <v>0</v>
      </c>
      <c r="BK56" s="1558"/>
      <c r="BL56" s="1763"/>
      <c r="BM56" s="1763"/>
      <c r="BN56" s="608"/>
      <c r="BO56" s="608"/>
    </row>
    <row r="57" spans="2:67" ht="11.1" customHeight="1">
      <c r="B57" s="755"/>
      <c r="D57" s="1817"/>
      <c r="E57" s="1817"/>
      <c r="F57" s="608"/>
      <c r="G57" s="937"/>
      <c r="H57" s="608"/>
      <c r="I57" s="608"/>
      <c r="J57" s="608"/>
      <c r="K57" s="608"/>
      <c r="L57" s="608"/>
      <c r="M57" s="608"/>
      <c r="N57" s="608"/>
      <c r="O57" s="608"/>
      <c r="P57" s="608"/>
      <c r="Q57" s="608"/>
      <c r="R57" s="608"/>
      <c r="S57" s="608"/>
      <c r="T57" s="608"/>
      <c r="U57" s="608"/>
      <c r="V57" s="608"/>
      <c r="W57" s="608"/>
      <c r="X57" s="608"/>
      <c r="Y57" s="608"/>
      <c r="Z57" s="608"/>
      <c r="AA57" s="608"/>
      <c r="AB57" s="608"/>
      <c r="AC57" s="608"/>
      <c r="AD57" s="608"/>
      <c r="AE57" s="608"/>
      <c r="AF57" s="608"/>
      <c r="AG57" s="608"/>
      <c r="AH57" s="608"/>
      <c r="AI57" s="608"/>
      <c r="AJ57" s="608"/>
      <c r="AK57" s="608"/>
      <c r="AL57" s="608"/>
      <c r="AM57" s="608"/>
      <c r="AN57" s="923"/>
      <c r="AO57" s="906"/>
      <c r="AP57" s="934"/>
      <c r="AQ57" s="935"/>
      <c r="AR57" s="608"/>
      <c r="AS57" s="608"/>
      <c r="AT57" s="1756"/>
      <c r="AU57" s="1757"/>
      <c r="AV57" s="1549"/>
      <c r="AW57" s="1549"/>
      <c r="AX57" s="1549"/>
      <c r="AY57" s="1549"/>
      <c r="AZ57" s="1549"/>
      <c r="BA57" s="1549"/>
      <c r="BB57" s="1549"/>
      <c r="BC57" s="1549"/>
      <c r="BD57" s="1549"/>
      <c r="BE57" s="1549"/>
      <c r="BF57" s="1549"/>
      <c r="BG57" s="1549"/>
      <c r="BH57" s="1549"/>
      <c r="BI57" s="1549"/>
      <c r="BJ57" s="1559"/>
      <c r="BK57" s="1560"/>
      <c r="BL57" s="1763"/>
      <c r="BM57" s="1763"/>
      <c r="BN57" s="608"/>
      <c r="BO57" s="683"/>
    </row>
    <row r="58" spans="2:67" ht="13.5" customHeight="1">
      <c r="B58" s="720"/>
      <c r="D58" s="938"/>
      <c r="E58" s="938"/>
      <c r="F58" s="608"/>
      <c r="G58" s="939"/>
      <c r="H58" s="608"/>
      <c r="I58" s="608"/>
      <c r="J58" s="608"/>
      <c r="K58" s="608"/>
      <c r="L58" s="608"/>
      <c r="M58" s="608"/>
      <c r="N58" s="608"/>
      <c r="O58" s="608"/>
      <c r="P58" s="608"/>
      <c r="Q58" s="608"/>
      <c r="R58" s="608"/>
      <c r="S58" s="608"/>
      <c r="T58" s="608"/>
      <c r="U58" s="608"/>
      <c r="V58" s="608"/>
      <c r="W58" s="608"/>
      <c r="X58" s="608"/>
      <c r="Y58" s="608"/>
      <c r="Z58" s="608"/>
      <c r="AA58" s="608"/>
      <c r="AB58" s="608"/>
      <c r="AC58" s="608"/>
      <c r="AD58" s="608"/>
      <c r="AE58" s="608"/>
      <c r="AF58" s="608"/>
      <c r="AG58" s="608"/>
      <c r="AH58" s="608"/>
      <c r="AI58" s="608"/>
      <c r="AJ58" s="608"/>
      <c r="AK58" s="608"/>
      <c r="AL58" s="608"/>
      <c r="AM58" s="608"/>
      <c r="AN58" s="923"/>
      <c r="AO58" s="906"/>
      <c r="AP58" s="934"/>
      <c r="AQ58" s="935"/>
      <c r="AR58" s="608"/>
      <c r="AS58" s="608"/>
      <c r="AT58" s="928"/>
      <c r="AU58" s="928"/>
      <c r="AV58" s="928"/>
      <c r="AW58" s="928"/>
      <c r="AX58" s="928"/>
      <c r="AY58" s="928"/>
      <c r="AZ58" s="928"/>
      <c r="BA58" s="929"/>
      <c r="BB58" s="928"/>
      <c r="BC58" s="929"/>
      <c r="BD58" s="930"/>
      <c r="BE58" s="930"/>
      <c r="BF58" s="930"/>
      <c r="BG58" s="930"/>
      <c r="BH58" s="930"/>
      <c r="BI58" s="930"/>
      <c r="BJ58" s="936"/>
      <c r="BK58" s="936"/>
      <c r="BL58" s="931"/>
      <c r="BM58" s="931"/>
      <c r="BN58" s="608"/>
      <c r="BO58" s="663"/>
    </row>
    <row r="59" spans="2:67" ht="11.25" customHeight="1">
      <c r="D59" s="1815" t="s">
        <v>573</v>
      </c>
      <c r="E59" s="1817"/>
      <c r="F59" s="663"/>
      <c r="G59" s="906"/>
      <c r="H59" s="682"/>
      <c r="I59" s="682"/>
      <c r="J59" s="682"/>
      <c r="K59" s="682"/>
      <c r="L59" s="682"/>
      <c r="M59" s="682"/>
      <c r="N59" s="682"/>
      <c r="O59" s="682"/>
      <c r="P59" s="682"/>
      <c r="Q59" s="682"/>
      <c r="R59" s="682"/>
      <c r="S59" s="682"/>
      <c r="T59" s="682"/>
      <c r="U59" s="682"/>
      <c r="V59" s="682"/>
      <c r="W59" s="682"/>
      <c r="X59" s="682"/>
      <c r="Y59" s="682"/>
      <c r="Z59" s="682"/>
      <c r="AA59" s="682"/>
      <c r="AB59" s="682"/>
      <c r="AC59" s="682"/>
      <c r="AD59" s="682"/>
      <c r="AE59" s="682"/>
      <c r="AF59" s="682"/>
      <c r="AG59" s="682"/>
      <c r="AH59" s="682"/>
      <c r="AI59" s="682"/>
      <c r="AJ59" s="682"/>
      <c r="AK59" s="682"/>
      <c r="AL59" s="682"/>
      <c r="AM59" s="682"/>
      <c r="AN59" s="906"/>
      <c r="AO59" s="906"/>
      <c r="AP59" s="725"/>
      <c r="AQ59" s="906"/>
      <c r="AR59" s="608"/>
      <c r="AS59" s="608"/>
      <c r="AT59" s="1752" t="str">
        <f>UPPER(MID('SAHAJ PAGE-2'!BR23,IF((LEN('SAHAJ PAGE-2'!BR23)-8)&lt;=0,$AE$1,(LEN('SAHAJ PAGE-2'!BR23)-8)),1))</f>
        <v/>
      </c>
      <c r="AU59" s="1753"/>
      <c r="AV59" s="1643" t="str">
        <f>UPPER(MID('SAHAJ PAGE-2'!BR23,IF((LEN('SAHAJ PAGE-2'!BR23)-7)&lt;=0,$AE$1,(LEN('SAHAJ PAGE-2'!BR23)-7)),1))</f>
        <v/>
      </c>
      <c r="AW59" s="1644"/>
      <c r="AX59" s="1643" t="str">
        <f>UPPER(MID('SAHAJ PAGE-2'!BR23,IF((LEN('SAHAJ PAGE-2'!BR23)-6)&lt;=0,$AE$1,(LEN('SAHAJ PAGE-2'!BR23)-6)),1))</f>
        <v/>
      </c>
      <c r="AY59" s="1644"/>
      <c r="AZ59" s="1643" t="str">
        <f>UPPER(MID('SAHAJ PAGE-2'!BR23,IF((LEN('SAHAJ PAGE-2'!BR23)-5)&lt;=0,$AE$1,(LEN('SAHAJ PAGE-2'!BR23)-5)),1))</f>
        <v/>
      </c>
      <c r="BA59" s="1644"/>
      <c r="BB59" s="1643" t="str">
        <f>UPPER(MID('SAHAJ PAGE-2'!BR23,IF((LEN('SAHAJ PAGE-2'!BR23)-4)&lt;=0,$AE$1,(LEN('SAHAJ PAGE-2'!BR23)-4)),1))</f>
        <v/>
      </c>
      <c r="BC59" s="1644"/>
      <c r="BD59" s="1643" t="str">
        <f>UPPER(MID('SAHAJ PAGE-2'!BR23,IF((LEN('SAHAJ PAGE-2'!BR23)-3)&lt;=0,$AE$1,(LEN('SAHAJ PAGE-2'!BR23)-3)),1))</f>
        <v/>
      </c>
      <c r="BE59" s="1644"/>
      <c r="BF59" s="1643" t="str">
        <f>UPPER(MID('SAHAJ PAGE-2'!BR23,IF((LEN('SAHAJ PAGE-2'!BR23)-2)&lt;=0,$AE$1,(LEN('SAHAJ PAGE-2'!BR23)-2)),1))</f>
        <v/>
      </c>
      <c r="BG59" s="1644"/>
      <c r="BH59" s="1643" t="str">
        <f>UPPER(MID('SAHAJ PAGE-2'!BR23,IF((LEN('SAHAJ PAGE-2'!BR23)-1)&lt;=0,$AE$1,(LEN('SAHAJ PAGE-2'!BR23)-1)),1))</f>
        <v/>
      </c>
      <c r="BI59" s="1644"/>
      <c r="BJ59" s="1647" t="str">
        <f>UPPER(MID('SAHAJ PAGE-2'!BR23,IF((LEN('SAHAJ PAGE-2'!BR23))&lt;=0,$AE$1,(LEN('SAHAJ PAGE-2'!BR23))),1))</f>
        <v>0</v>
      </c>
      <c r="BK59" s="1648"/>
      <c r="BL59" s="1763"/>
      <c r="BM59" s="1763"/>
      <c r="BN59" s="663"/>
      <c r="BO59" s="608"/>
    </row>
    <row r="60" spans="2:67" ht="11.1" customHeight="1">
      <c r="B60" s="755"/>
      <c r="D60" s="1817"/>
      <c r="E60" s="1817"/>
      <c r="F60" s="608"/>
      <c r="G60" s="940"/>
      <c r="H60" s="662"/>
      <c r="I60" s="662"/>
      <c r="J60" s="662"/>
      <c r="K60" s="662"/>
      <c r="L60" s="662"/>
      <c r="M60" s="662"/>
      <c r="N60" s="662"/>
      <c r="O60" s="662"/>
      <c r="P60" s="662"/>
      <c r="Q60" s="662"/>
      <c r="R60" s="662"/>
      <c r="S60" s="662"/>
      <c r="T60" s="662"/>
      <c r="U60" s="662"/>
      <c r="V60" s="662"/>
      <c r="W60" s="662"/>
      <c r="X60" s="662"/>
      <c r="Y60" s="662"/>
      <c r="Z60" s="662"/>
      <c r="AA60" s="662"/>
      <c r="AB60" s="662"/>
      <c r="AC60" s="662"/>
      <c r="AD60" s="662"/>
      <c r="AE60" s="662"/>
      <c r="AF60" s="662"/>
      <c r="AG60" s="662"/>
      <c r="AH60" s="662"/>
      <c r="AI60" s="662"/>
      <c r="AJ60" s="662"/>
      <c r="AK60" s="662"/>
      <c r="AL60" s="662"/>
      <c r="AM60" s="662"/>
      <c r="AN60" s="724"/>
      <c r="AO60" s="725"/>
      <c r="AP60" s="934"/>
      <c r="AQ60" s="935"/>
      <c r="AR60" s="608"/>
      <c r="AS60" s="608"/>
      <c r="AT60" s="1754"/>
      <c r="AU60" s="1755"/>
      <c r="AV60" s="1645"/>
      <c r="AW60" s="1645"/>
      <c r="AX60" s="1645"/>
      <c r="AY60" s="1645"/>
      <c r="AZ60" s="1645"/>
      <c r="BA60" s="1645"/>
      <c r="BB60" s="1645"/>
      <c r="BC60" s="1645"/>
      <c r="BD60" s="1645"/>
      <c r="BE60" s="1645"/>
      <c r="BF60" s="1645"/>
      <c r="BG60" s="1645"/>
      <c r="BH60" s="1645"/>
      <c r="BI60" s="1645"/>
      <c r="BJ60" s="1649"/>
      <c r="BK60" s="1650"/>
      <c r="BL60" s="1763"/>
      <c r="BM60" s="1763"/>
      <c r="BN60" s="608"/>
      <c r="BO60" s="683"/>
    </row>
    <row r="61" spans="2:67" ht="11.1" customHeight="1">
      <c r="B61" s="720"/>
      <c r="D61" s="920"/>
      <c r="E61" s="920"/>
      <c r="F61" s="608"/>
      <c r="G61" s="724"/>
      <c r="H61" s="662"/>
      <c r="I61" s="662"/>
      <c r="J61" s="662"/>
      <c r="K61" s="662"/>
      <c r="L61" s="662"/>
      <c r="M61" s="662"/>
      <c r="N61" s="662"/>
      <c r="O61" s="662"/>
      <c r="P61" s="662"/>
      <c r="Q61" s="662"/>
      <c r="R61" s="662"/>
      <c r="S61" s="662"/>
      <c r="T61" s="662"/>
      <c r="U61" s="662"/>
      <c r="V61" s="662"/>
      <c r="W61" s="662"/>
      <c r="X61" s="662"/>
      <c r="Y61" s="662"/>
      <c r="Z61" s="662"/>
      <c r="AA61" s="662"/>
      <c r="AB61" s="662"/>
      <c r="AC61" s="662"/>
      <c r="AD61" s="662"/>
      <c r="AE61" s="662"/>
      <c r="AF61" s="662"/>
      <c r="AG61" s="662"/>
      <c r="AH61" s="662"/>
      <c r="AI61" s="662"/>
      <c r="AJ61" s="662"/>
      <c r="AK61" s="662"/>
      <c r="AL61" s="662"/>
      <c r="AM61" s="662"/>
      <c r="AN61" s="724"/>
      <c r="AO61" s="725"/>
      <c r="AP61" s="934"/>
      <c r="AQ61" s="935"/>
      <c r="AR61" s="608"/>
      <c r="AS61" s="608"/>
      <c r="AT61" s="928"/>
      <c r="AU61" s="928"/>
      <c r="AV61" s="928"/>
      <c r="AW61" s="928"/>
      <c r="AX61" s="928"/>
      <c r="AY61" s="928"/>
      <c r="AZ61" s="928"/>
      <c r="BA61" s="929"/>
      <c r="BB61" s="928"/>
      <c r="BC61" s="929"/>
      <c r="BD61" s="930"/>
      <c r="BE61" s="930"/>
      <c r="BF61" s="930"/>
      <c r="BG61" s="930"/>
      <c r="BH61" s="936"/>
      <c r="BI61" s="936"/>
      <c r="BJ61" s="936"/>
      <c r="BK61" s="936"/>
      <c r="BL61" s="931"/>
      <c r="BM61" s="931"/>
      <c r="BN61" s="608"/>
      <c r="BO61" s="663"/>
    </row>
    <row r="62" spans="2:67" ht="9.9499999999999993" customHeight="1">
      <c r="D62" s="1815" t="s">
        <v>574</v>
      </c>
      <c r="E62" s="1817"/>
      <c r="F62" s="608"/>
      <c r="G62" s="906"/>
      <c r="H62" s="662"/>
      <c r="I62" s="662"/>
      <c r="J62" s="662"/>
      <c r="K62" s="662"/>
      <c r="L62" s="662"/>
      <c r="M62" s="662"/>
      <c r="N62" s="662"/>
      <c r="O62" s="662"/>
      <c r="P62" s="662"/>
      <c r="Q62" s="662"/>
      <c r="R62" s="662"/>
      <c r="S62" s="662"/>
      <c r="T62" s="662"/>
      <c r="U62" s="662"/>
      <c r="V62" s="662"/>
      <c r="W62" s="662"/>
      <c r="X62" s="662"/>
      <c r="Y62" s="662"/>
      <c r="Z62" s="662"/>
      <c r="AA62" s="662"/>
      <c r="AB62" s="662"/>
      <c r="AC62" s="662"/>
      <c r="AD62" s="662"/>
      <c r="AE62" s="662"/>
      <c r="AF62" s="662"/>
      <c r="AG62" s="662"/>
      <c r="AH62" s="662"/>
      <c r="AI62" s="662"/>
      <c r="AJ62" s="662"/>
      <c r="AK62" s="662"/>
      <c r="AL62" s="662"/>
      <c r="AM62" s="662"/>
      <c r="AN62" s="906"/>
      <c r="AO62" s="725"/>
      <c r="AP62" s="725"/>
      <c r="AQ62" s="725"/>
      <c r="AR62" s="608"/>
      <c r="AS62" s="608"/>
      <c r="AT62" s="1752" t="str">
        <f>UPPER(MID('SAHAJ PAGE-2'!BR26,IF((LEN('SAHAJ PAGE-2'!BR26)-8)&lt;=0,$AE$1,(LEN('SAHAJ PAGE-2'!BR26)-8)),1))</f>
        <v/>
      </c>
      <c r="AU62" s="1753"/>
      <c r="AV62" s="1643" t="str">
        <f>UPPER(MID('SAHAJ PAGE-2'!BR26,IF((LEN('SAHAJ PAGE-2'!BR26)-7)&lt;=0,$AE$1,(LEN('SAHAJ PAGE-2'!BR26)-7)),1))</f>
        <v/>
      </c>
      <c r="AW62" s="1644"/>
      <c r="AX62" s="1643" t="str">
        <f>UPPER(MID('SAHAJ PAGE-2'!BR26,IF((LEN('SAHAJ PAGE-2'!BR26)-6)&lt;=0,$AE$1,(LEN('SAHAJ PAGE-2'!BR26)-6)),1))</f>
        <v/>
      </c>
      <c r="AY62" s="1644"/>
      <c r="AZ62" s="1643" t="str">
        <f>UPPER(MID('SAHAJ PAGE-2'!BR26,IF((LEN('SAHAJ PAGE-2'!BR26)-5)&lt;=0,$AE$1,(LEN('SAHAJ PAGE-2'!BR26)-5)),1))</f>
        <v/>
      </c>
      <c r="BA62" s="1644"/>
      <c r="BB62" s="1643" t="str">
        <f>UPPER(MID('SAHAJ PAGE-2'!BR26,IF((LEN('SAHAJ PAGE-2'!BR26)-4)&lt;=0,$AE$1,(LEN('SAHAJ PAGE-2'!BR26)-4)),1))</f>
        <v/>
      </c>
      <c r="BC62" s="1644"/>
      <c r="BD62" s="1643" t="str">
        <f>UPPER(MID('SAHAJ PAGE-2'!BR26,IF((LEN('SAHAJ PAGE-2'!BR26)-3)&lt;=0,$AE$1,(LEN('SAHAJ PAGE-2'!BR26)-3)),1))</f>
        <v>7</v>
      </c>
      <c r="BE62" s="1644"/>
      <c r="BF62" s="1643" t="str">
        <f>UPPER(MID('SAHAJ PAGE-2'!BR26,IF((LEN('SAHAJ PAGE-2'!BR26)-2)&lt;=0,$AE$1,(LEN('SAHAJ PAGE-2'!BR26)-2)),1))</f>
        <v>8</v>
      </c>
      <c r="BG62" s="1644"/>
      <c r="BH62" s="1643" t="str">
        <f>UPPER(MID('SAHAJ PAGE-2'!BR26,IF((LEN('SAHAJ PAGE-2'!BR26)-1)&lt;=0,$AE$1,(LEN('SAHAJ PAGE-2'!BR26)-1)),1))</f>
        <v>6</v>
      </c>
      <c r="BI62" s="1644"/>
      <c r="BJ62" s="1647" t="str">
        <f>UPPER(MID('SAHAJ PAGE-2'!BR26,IF((LEN('SAHAJ PAGE-2'!BR26))&lt;=0,$AE$1,(LEN('SAHAJ PAGE-2'!BR26))),1))</f>
        <v>0</v>
      </c>
      <c r="BK62" s="1648"/>
      <c r="BL62" s="1763"/>
      <c r="BM62" s="1763"/>
      <c r="BN62" s="608"/>
      <c r="BO62" s="608"/>
    </row>
    <row r="63" spans="2:67" ht="11.1" customHeight="1">
      <c r="B63" s="755"/>
      <c r="D63" s="1817"/>
      <c r="E63" s="1817"/>
      <c r="F63" s="608"/>
      <c r="G63" s="940"/>
      <c r="H63" s="662"/>
      <c r="I63" s="662"/>
      <c r="J63" s="662"/>
      <c r="K63" s="662"/>
      <c r="L63" s="662"/>
      <c r="M63" s="662"/>
      <c r="N63" s="662"/>
      <c r="O63" s="662"/>
      <c r="P63" s="662"/>
      <c r="Q63" s="662"/>
      <c r="R63" s="662"/>
      <c r="S63" s="662"/>
      <c r="T63" s="662"/>
      <c r="U63" s="662"/>
      <c r="V63" s="662"/>
      <c r="W63" s="662"/>
      <c r="X63" s="662"/>
      <c r="Y63" s="662"/>
      <c r="Z63" s="662"/>
      <c r="AA63" s="662"/>
      <c r="AB63" s="662"/>
      <c r="AC63" s="662"/>
      <c r="AD63" s="662"/>
      <c r="AE63" s="662"/>
      <c r="AF63" s="662"/>
      <c r="AG63" s="662"/>
      <c r="AH63" s="662"/>
      <c r="AI63" s="662"/>
      <c r="AJ63" s="662"/>
      <c r="AK63" s="662"/>
      <c r="AL63" s="662"/>
      <c r="AM63" s="662"/>
      <c r="AN63" s="724"/>
      <c r="AO63" s="725"/>
      <c r="AP63" s="934"/>
      <c r="AQ63" s="935"/>
      <c r="AR63" s="608"/>
      <c r="AS63" s="608"/>
      <c r="AT63" s="1754"/>
      <c r="AU63" s="1755"/>
      <c r="AV63" s="1645"/>
      <c r="AW63" s="1645"/>
      <c r="AX63" s="1645"/>
      <c r="AY63" s="1645"/>
      <c r="AZ63" s="1645"/>
      <c r="BA63" s="1645"/>
      <c r="BB63" s="1645"/>
      <c r="BC63" s="1645"/>
      <c r="BD63" s="1645"/>
      <c r="BE63" s="1645"/>
      <c r="BF63" s="1645"/>
      <c r="BG63" s="1645"/>
      <c r="BH63" s="1645"/>
      <c r="BI63" s="1645"/>
      <c r="BJ63" s="1649"/>
      <c r="BK63" s="1650"/>
      <c r="BL63" s="1763"/>
      <c r="BM63" s="1763"/>
      <c r="BN63" s="608"/>
      <c r="BO63" s="683"/>
    </row>
    <row r="64" spans="2:67" ht="11.1" customHeight="1">
      <c r="B64" s="720"/>
      <c r="D64" s="920"/>
      <c r="E64" s="920"/>
      <c r="F64" s="608"/>
      <c r="G64" s="724"/>
      <c r="H64" s="662"/>
      <c r="I64" s="662"/>
      <c r="J64" s="662"/>
      <c r="K64" s="662"/>
      <c r="L64" s="662"/>
      <c r="M64" s="662"/>
      <c r="N64" s="662"/>
      <c r="O64" s="662"/>
      <c r="P64" s="662"/>
      <c r="Q64" s="662"/>
      <c r="R64" s="662"/>
      <c r="S64" s="662"/>
      <c r="T64" s="662"/>
      <c r="U64" s="662"/>
      <c r="V64" s="662"/>
      <c r="W64" s="662"/>
      <c r="X64" s="662"/>
      <c r="Y64" s="662"/>
      <c r="Z64" s="662"/>
      <c r="AA64" s="662"/>
      <c r="AB64" s="662"/>
      <c r="AC64" s="662"/>
      <c r="AD64" s="662"/>
      <c r="AE64" s="662"/>
      <c r="AF64" s="662"/>
      <c r="AG64" s="662"/>
      <c r="AH64" s="662"/>
      <c r="AI64" s="662"/>
      <c r="AJ64" s="662"/>
      <c r="AK64" s="662"/>
      <c r="AL64" s="662"/>
      <c r="AM64" s="662"/>
      <c r="AN64" s="724"/>
      <c r="AO64" s="725"/>
      <c r="AP64" s="934"/>
      <c r="AQ64" s="935"/>
      <c r="AR64" s="608"/>
      <c r="AS64" s="608"/>
      <c r="AT64" s="928"/>
      <c r="AU64" s="928"/>
      <c r="AV64" s="928"/>
      <c r="AW64" s="928"/>
      <c r="AX64" s="928"/>
      <c r="AY64" s="928"/>
      <c r="AZ64" s="928"/>
      <c r="BA64" s="929"/>
      <c r="BB64" s="928"/>
      <c r="BC64" s="929"/>
      <c r="BD64" s="930"/>
      <c r="BE64" s="930"/>
      <c r="BF64" s="930"/>
      <c r="BG64" s="930"/>
      <c r="BH64" s="930"/>
      <c r="BI64" s="930"/>
      <c r="BJ64" s="936"/>
      <c r="BK64" s="936"/>
      <c r="BL64" s="931"/>
      <c r="BM64" s="931"/>
      <c r="BN64" s="608"/>
      <c r="BO64" s="663"/>
    </row>
    <row r="65" spans="2:67" ht="9.9499999999999993" customHeight="1">
      <c r="D65" s="1815" t="s">
        <v>575</v>
      </c>
      <c r="E65" s="1817"/>
      <c r="F65" s="608"/>
      <c r="G65" s="906"/>
      <c r="H65" s="662"/>
      <c r="I65" s="662"/>
      <c r="J65" s="662"/>
      <c r="K65" s="662"/>
      <c r="L65" s="662"/>
      <c r="M65" s="662"/>
      <c r="N65" s="662"/>
      <c r="O65" s="662"/>
      <c r="P65" s="662"/>
      <c r="Q65" s="662"/>
      <c r="R65" s="662"/>
      <c r="S65" s="662"/>
      <c r="T65" s="662"/>
      <c r="U65" s="662"/>
      <c r="V65" s="662"/>
      <c r="W65" s="662"/>
      <c r="X65" s="662"/>
      <c r="Y65" s="662"/>
      <c r="Z65" s="662"/>
      <c r="AA65" s="662"/>
      <c r="AB65" s="662"/>
      <c r="AC65" s="662"/>
      <c r="AD65" s="662"/>
      <c r="AE65" s="662"/>
      <c r="AF65" s="662"/>
      <c r="AG65" s="662"/>
      <c r="AH65" s="662"/>
      <c r="AI65" s="662"/>
      <c r="AJ65" s="662"/>
      <c r="AK65" s="662"/>
      <c r="AL65" s="662"/>
      <c r="AM65" s="662"/>
      <c r="AN65" s="906"/>
      <c r="AO65" s="906"/>
      <c r="AP65" s="725"/>
      <c r="AQ65" s="941"/>
      <c r="AR65" s="608"/>
      <c r="AS65" s="608"/>
      <c r="AT65" s="1752" t="str">
        <f>UPPER(MID('SAHAJ PAGE-2'!BV14,IF((LEN('SAHAJ PAGE-2'!BV14)-8)&lt;=0,$AE$1,(LEN('SAHAJ PAGE-2'!BV14)-8)),1))</f>
        <v/>
      </c>
      <c r="AU65" s="1753"/>
      <c r="AV65" s="1643" t="str">
        <f>UPPER(MID('SAHAJ PAGE-2'!BV14,IF((LEN('SAHAJ PAGE-2'!BV14)-7)&lt;=0,$AE$1,(LEN('SAHAJ PAGE-2'!BV14)-7)),1))</f>
        <v/>
      </c>
      <c r="AW65" s="1644"/>
      <c r="AX65" s="1643" t="str">
        <f>UPPER(MID('SAHAJ PAGE-2'!BV14,IF((LEN('SAHAJ PAGE-2'!BV14)-6)&lt;=0,$AE$1,(LEN('SAHAJ PAGE-2'!BV14)-6)),1))</f>
        <v/>
      </c>
      <c r="AY65" s="1644"/>
      <c r="AZ65" s="1643" t="str">
        <f>UPPER(MID('SAHAJ PAGE-2'!BV14,IF((LEN('SAHAJ PAGE-2'!BV14)-5)&lt;=0,$AE$1,(LEN('SAHAJ PAGE-2'!BV14)-5)),1))</f>
        <v/>
      </c>
      <c r="BA65" s="1644"/>
      <c r="BB65" s="1643" t="str">
        <f>UPPER(MID('SAHAJ PAGE-2'!BV14,IF((LEN('SAHAJ PAGE-2'!BV14)-4)&lt;=0,$AE$1,(LEN('SAHAJ PAGE-2'!BV14)-4)),1))</f>
        <v/>
      </c>
      <c r="BC65" s="1644"/>
      <c r="BD65" s="1643" t="str">
        <f>UPPER(MID('SAHAJ PAGE-2'!BV14,IF((LEN('SAHAJ PAGE-2'!BV14)-3)&lt;=0,$AE$1,(LEN('SAHAJ PAGE-2'!BV14)-3)),1))</f>
        <v/>
      </c>
      <c r="BE65" s="1644"/>
      <c r="BF65" s="1643" t="str">
        <f>UPPER(MID('SAHAJ PAGE-2'!BV14,IF((LEN('SAHAJ PAGE-2'!BV14)-2)&lt;=0,$AE$1,(LEN('SAHAJ PAGE-2'!BV14)-2)),1))</f>
        <v/>
      </c>
      <c r="BG65" s="1644"/>
      <c r="BH65" s="1643" t="str">
        <f>UPPER(MID('SAHAJ PAGE-2'!BV14,IF((LEN('SAHAJ PAGE-2'!BV14)-1)&lt;=0,$AE$1,(LEN('SAHAJ PAGE-2'!BV14)-1)),1))</f>
        <v/>
      </c>
      <c r="BI65" s="1644"/>
      <c r="BJ65" s="1647" t="str">
        <f>UPPER(MID('SAHAJ PAGE-2'!BV14,IF((LEN('SAHAJ PAGE-2'!BV14))&lt;=0,$AE$1,(LEN('SAHAJ PAGE-2'!BV14))),1))</f>
        <v>0</v>
      </c>
      <c r="BK65" s="1648"/>
      <c r="BL65" s="1763"/>
      <c r="BM65" s="1763"/>
      <c r="BN65" s="608"/>
      <c r="BO65" s="608"/>
    </row>
    <row r="66" spans="2:67" ht="11.1" customHeight="1">
      <c r="B66" s="755"/>
      <c r="D66" s="1817"/>
      <c r="E66" s="1817"/>
      <c r="F66" s="608"/>
      <c r="G66" s="940"/>
      <c r="H66" s="662"/>
      <c r="I66" s="662"/>
      <c r="J66" s="662"/>
      <c r="K66" s="662"/>
      <c r="L66" s="662"/>
      <c r="M66" s="662"/>
      <c r="N66" s="662"/>
      <c r="O66" s="662"/>
      <c r="P66" s="662"/>
      <c r="Q66" s="662"/>
      <c r="R66" s="662"/>
      <c r="S66" s="662"/>
      <c r="T66" s="662"/>
      <c r="U66" s="662"/>
      <c r="V66" s="662"/>
      <c r="W66" s="662"/>
      <c r="X66" s="662"/>
      <c r="Y66" s="662"/>
      <c r="Z66" s="662"/>
      <c r="AA66" s="662"/>
      <c r="AB66" s="662"/>
      <c r="AC66" s="662"/>
      <c r="AD66" s="662"/>
      <c r="AE66" s="662"/>
      <c r="AF66" s="662"/>
      <c r="AG66" s="662"/>
      <c r="AH66" s="662"/>
      <c r="AI66" s="662"/>
      <c r="AJ66" s="662"/>
      <c r="AK66" s="662"/>
      <c r="AL66" s="662"/>
      <c r="AM66" s="662"/>
      <c r="AN66" s="724"/>
      <c r="AO66" s="725"/>
      <c r="AP66" s="934"/>
      <c r="AQ66" s="924"/>
      <c r="AR66" s="608"/>
      <c r="AS66" s="608"/>
      <c r="AT66" s="1754"/>
      <c r="AU66" s="1755"/>
      <c r="AV66" s="1645"/>
      <c r="AW66" s="1645"/>
      <c r="AX66" s="1645"/>
      <c r="AY66" s="1645"/>
      <c r="AZ66" s="1645"/>
      <c r="BA66" s="1645"/>
      <c r="BB66" s="1645"/>
      <c r="BC66" s="1645"/>
      <c r="BD66" s="1645"/>
      <c r="BE66" s="1645"/>
      <c r="BF66" s="1645"/>
      <c r="BG66" s="1645"/>
      <c r="BH66" s="1645"/>
      <c r="BI66" s="1645"/>
      <c r="BJ66" s="1649"/>
      <c r="BK66" s="1650"/>
      <c r="BL66" s="1763"/>
      <c r="BM66" s="1763"/>
      <c r="BN66" s="608"/>
      <c r="BO66" s="683"/>
    </row>
    <row r="67" spans="2:67" ht="11.1" customHeight="1">
      <c r="B67" s="720"/>
      <c r="D67" s="920"/>
      <c r="E67" s="920"/>
      <c r="F67" s="608"/>
      <c r="G67" s="724"/>
      <c r="H67" s="662"/>
      <c r="I67" s="662"/>
      <c r="J67" s="662"/>
      <c r="K67" s="662"/>
      <c r="L67" s="662"/>
      <c r="M67" s="662"/>
      <c r="N67" s="662"/>
      <c r="O67" s="662"/>
      <c r="P67" s="662"/>
      <c r="Q67" s="662"/>
      <c r="R67" s="662"/>
      <c r="S67" s="662"/>
      <c r="T67" s="662"/>
      <c r="U67" s="662"/>
      <c r="V67" s="662"/>
      <c r="W67" s="662"/>
      <c r="X67" s="662"/>
      <c r="Y67" s="662"/>
      <c r="Z67" s="662"/>
      <c r="AA67" s="662"/>
      <c r="AB67" s="662"/>
      <c r="AC67" s="662"/>
      <c r="AD67" s="662"/>
      <c r="AE67" s="662"/>
      <c r="AF67" s="662"/>
      <c r="AG67" s="662"/>
      <c r="AH67" s="662"/>
      <c r="AI67" s="662"/>
      <c r="AJ67" s="662"/>
      <c r="AK67" s="662"/>
      <c r="AL67" s="662"/>
      <c r="AM67" s="662"/>
      <c r="AN67" s="724"/>
      <c r="AO67" s="725"/>
      <c r="AP67" s="934"/>
      <c r="AQ67" s="924"/>
      <c r="AR67" s="608"/>
      <c r="AS67" s="608"/>
      <c r="AT67" s="928"/>
      <c r="AU67" s="928"/>
      <c r="AV67" s="928"/>
      <c r="AW67" s="928"/>
      <c r="AX67" s="928"/>
      <c r="AY67" s="928"/>
      <c r="AZ67" s="928"/>
      <c r="BA67" s="929"/>
      <c r="BB67" s="928"/>
      <c r="BC67" s="929"/>
      <c r="BD67" s="930"/>
      <c r="BE67" s="930"/>
      <c r="BF67" s="930"/>
      <c r="BG67" s="930"/>
      <c r="BH67" s="936"/>
      <c r="BI67" s="936"/>
      <c r="BJ67" s="936"/>
      <c r="BK67" s="936"/>
      <c r="BL67" s="931"/>
      <c r="BM67" s="931"/>
      <c r="BN67" s="608"/>
      <c r="BO67" s="663"/>
    </row>
    <row r="68" spans="2:67" ht="9.9499999999999993" customHeight="1">
      <c r="D68" s="1815" t="s">
        <v>576</v>
      </c>
      <c r="E68" s="1817"/>
      <c r="F68" s="608"/>
      <c r="G68" s="906"/>
      <c r="H68" s="662"/>
      <c r="I68" s="662"/>
      <c r="J68" s="662"/>
      <c r="K68" s="662"/>
      <c r="L68" s="662"/>
      <c r="M68" s="662"/>
      <c r="N68" s="662"/>
      <c r="O68" s="662"/>
      <c r="P68" s="662"/>
      <c r="Q68" s="662"/>
      <c r="R68" s="662"/>
      <c r="S68" s="662"/>
      <c r="T68" s="662"/>
      <c r="U68" s="662"/>
      <c r="V68" s="662"/>
      <c r="W68" s="662"/>
      <c r="X68" s="662"/>
      <c r="Y68" s="662"/>
      <c r="Z68" s="662"/>
      <c r="AA68" s="662"/>
      <c r="AB68" s="662"/>
      <c r="AC68" s="662"/>
      <c r="AD68" s="662"/>
      <c r="AE68" s="662"/>
      <c r="AF68" s="662"/>
      <c r="AG68" s="662"/>
      <c r="AH68" s="662"/>
      <c r="AI68" s="662"/>
      <c r="AJ68" s="662"/>
      <c r="AK68" s="662"/>
      <c r="AL68" s="662"/>
      <c r="AM68" s="662"/>
      <c r="AN68" s="906"/>
      <c r="AO68" s="906"/>
      <c r="AP68" s="725"/>
      <c r="AQ68" s="725"/>
      <c r="AR68" s="608"/>
      <c r="AS68" s="608"/>
      <c r="AT68" s="1752" t="str">
        <f>UPPER(MID('SAHAJ PAGE-2'!BV17,IF((LEN('SAHAJ PAGE-2'!BV17)-8)&lt;=0,$AE$1,(LEN('SAHAJ PAGE-2'!BV17)-8)),1))</f>
        <v/>
      </c>
      <c r="AU68" s="1753"/>
      <c r="AV68" s="1643" t="str">
        <f>UPPER(MID('SAHAJ PAGE-2'!BV17,IF((LEN('SAHAJ PAGE-2'!BV17)-7)&lt;=0,$AE$1,(LEN('SAHAJ PAGE-2'!BV17)-7)),1))</f>
        <v/>
      </c>
      <c r="AW68" s="1644"/>
      <c r="AX68" s="1643" t="str">
        <f>UPPER(MID('SAHAJ PAGE-2'!BV17,IF((LEN('SAHAJ PAGE-2'!BV17)-6)&lt;=0,$AE$1,(LEN('SAHAJ PAGE-2'!BV17)-6)),1))</f>
        <v/>
      </c>
      <c r="AY68" s="1644"/>
      <c r="AZ68" s="1643" t="str">
        <f>UPPER(MID('SAHAJ PAGE-2'!BV17,IF((LEN('SAHAJ PAGE-2'!BV17)-5)&lt;=0,$AE$1,(LEN('SAHAJ PAGE-2'!BV17)-5)),1))</f>
        <v/>
      </c>
      <c r="BA68" s="1644"/>
      <c r="BB68" s="1643" t="str">
        <f>UPPER(MID('SAHAJ PAGE-2'!BV17,IF((LEN('SAHAJ PAGE-2'!BV17)-4)&lt;=0,$AE$1,(LEN('SAHAJ PAGE-2'!BV17)-4)),1))</f>
        <v/>
      </c>
      <c r="BC68" s="1644"/>
      <c r="BD68" s="1643" t="str">
        <f>UPPER(MID('SAHAJ PAGE-2'!BV17,IF((LEN('SAHAJ PAGE-2'!BV17)-3)&lt;=0,$AE$1,(LEN('SAHAJ PAGE-2'!BV17)-3)),1))</f>
        <v/>
      </c>
      <c r="BE68" s="1644"/>
      <c r="BF68" s="1643" t="str">
        <f>UPPER(MID('SAHAJ PAGE-2'!BV17,IF((LEN('SAHAJ PAGE-2'!BV17)-2)&lt;=0,$AE$1,(LEN('SAHAJ PAGE-2'!BV17)-2)),1))</f>
        <v/>
      </c>
      <c r="BG68" s="1644"/>
      <c r="BH68" s="1643" t="str">
        <f>UPPER(MID('SAHAJ PAGE-2'!BV17,IF((LEN('SAHAJ PAGE-2'!BV17)-1)&lt;=0,$AE$1,(LEN('SAHAJ PAGE-2'!BV17)-1)),1))</f>
        <v/>
      </c>
      <c r="BI68" s="1644"/>
      <c r="BJ68" s="1647" t="str">
        <f>UPPER(MID('SAHAJ PAGE-2'!BV17,IF((LEN('SAHAJ PAGE-2'!BV17))&lt;=0,$AE$1,(LEN('SAHAJ PAGE-2'!BV17))),1))</f>
        <v>0</v>
      </c>
      <c r="BK68" s="1648"/>
      <c r="BL68" s="1763"/>
      <c r="BM68" s="1763"/>
      <c r="BN68" s="608"/>
      <c r="BO68" s="608"/>
    </row>
    <row r="69" spans="2:67" ht="11.1" customHeight="1">
      <c r="B69" s="755"/>
      <c r="D69" s="1817"/>
      <c r="E69" s="1817"/>
      <c r="F69" s="608"/>
      <c r="G69" s="940"/>
      <c r="H69" s="662"/>
      <c r="I69" s="662"/>
      <c r="J69" s="662"/>
      <c r="K69" s="662"/>
      <c r="L69" s="662"/>
      <c r="M69" s="662"/>
      <c r="N69" s="662"/>
      <c r="O69" s="662"/>
      <c r="P69" s="662"/>
      <c r="Q69" s="662"/>
      <c r="R69" s="662"/>
      <c r="S69" s="662"/>
      <c r="T69" s="662"/>
      <c r="U69" s="662"/>
      <c r="V69" s="662"/>
      <c r="W69" s="662"/>
      <c r="X69" s="662"/>
      <c r="Y69" s="662"/>
      <c r="Z69" s="662"/>
      <c r="AA69" s="662"/>
      <c r="AB69" s="662"/>
      <c r="AC69" s="662"/>
      <c r="AD69" s="662"/>
      <c r="AE69" s="662"/>
      <c r="AF69" s="662"/>
      <c r="AG69" s="662"/>
      <c r="AH69" s="662"/>
      <c r="AI69" s="662"/>
      <c r="AJ69" s="662"/>
      <c r="AK69" s="662"/>
      <c r="AL69" s="662"/>
      <c r="AM69" s="662"/>
      <c r="AN69" s="724"/>
      <c r="AO69" s="725"/>
      <c r="AP69" s="934"/>
      <c r="AQ69" s="935"/>
      <c r="AR69" s="608"/>
      <c r="AS69" s="608"/>
      <c r="AT69" s="1754"/>
      <c r="AU69" s="1755"/>
      <c r="AV69" s="1645"/>
      <c r="AW69" s="1645"/>
      <c r="AX69" s="1645"/>
      <c r="AY69" s="1645"/>
      <c r="AZ69" s="1645"/>
      <c r="BA69" s="1645"/>
      <c r="BB69" s="1645"/>
      <c r="BC69" s="1645"/>
      <c r="BD69" s="1645"/>
      <c r="BE69" s="1645"/>
      <c r="BF69" s="1645"/>
      <c r="BG69" s="1645"/>
      <c r="BH69" s="1645"/>
      <c r="BI69" s="1645"/>
      <c r="BJ69" s="1649"/>
      <c r="BK69" s="1650"/>
      <c r="BL69" s="1763"/>
      <c r="BM69" s="1763"/>
      <c r="BN69" s="608"/>
      <c r="BO69" s="683"/>
    </row>
    <row r="70" spans="2:67" ht="11.1" customHeight="1">
      <c r="B70" s="720"/>
      <c r="D70" s="920"/>
      <c r="E70" s="920"/>
      <c r="F70" s="608"/>
      <c r="G70" s="724"/>
      <c r="H70" s="662"/>
      <c r="I70" s="662"/>
      <c r="J70" s="662"/>
      <c r="K70" s="662"/>
      <c r="L70" s="662"/>
      <c r="M70" s="662"/>
      <c r="N70" s="662"/>
      <c r="O70" s="662"/>
      <c r="P70" s="662"/>
      <c r="Q70" s="662"/>
      <c r="R70" s="662"/>
      <c r="S70" s="662"/>
      <c r="T70" s="662"/>
      <c r="U70" s="662"/>
      <c r="V70" s="662"/>
      <c r="W70" s="662"/>
      <c r="X70" s="662"/>
      <c r="Y70" s="662"/>
      <c r="Z70" s="662"/>
      <c r="AA70" s="662"/>
      <c r="AB70" s="662"/>
      <c r="AC70" s="662"/>
      <c r="AD70" s="662"/>
      <c r="AE70" s="662"/>
      <c r="AF70" s="662"/>
      <c r="AG70" s="662"/>
      <c r="AH70" s="662"/>
      <c r="AI70" s="662"/>
      <c r="AJ70" s="662"/>
      <c r="AK70" s="662"/>
      <c r="AL70" s="662"/>
      <c r="AM70" s="662"/>
      <c r="AN70" s="724"/>
      <c r="AO70" s="725"/>
      <c r="AP70" s="934"/>
      <c r="AQ70" s="935"/>
      <c r="AR70" s="608"/>
      <c r="AS70" s="608"/>
      <c r="AT70" s="928"/>
      <c r="AU70" s="928"/>
      <c r="AV70" s="928"/>
      <c r="AW70" s="928"/>
      <c r="AX70" s="928"/>
      <c r="AY70" s="928"/>
      <c r="AZ70" s="928"/>
      <c r="BA70" s="929"/>
      <c r="BB70" s="928"/>
      <c r="BC70" s="929"/>
      <c r="BD70" s="930"/>
      <c r="BE70" s="930"/>
      <c r="BF70" s="930"/>
      <c r="BG70" s="930"/>
      <c r="BH70" s="936"/>
      <c r="BI70" s="936"/>
      <c r="BJ70" s="936"/>
      <c r="BK70" s="936"/>
      <c r="BL70" s="931"/>
      <c r="BM70" s="931"/>
      <c r="BN70" s="608"/>
      <c r="BO70" s="663"/>
    </row>
    <row r="71" spans="2:67" ht="9.9499999999999993" customHeight="1">
      <c r="D71" s="1794" t="s">
        <v>577</v>
      </c>
      <c r="E71" s="1795"/>
      <c r="F71" s="608"/>
      <c r="G71" s="906"/>
      <c r="H71" s="942"/>
      <c r="I71" s="662"/>
      <c r="J71" s="662"/>
      <c r="K71" s="662"/>
      <c r="L71" s="662"/>
      <c r="M71" s="662"/>
      <c r="N71" s="662"/>
      <c r="O71" s="662"/>
      <c r="P71" s="662"/>
      <c r="Q71" s="662"/>
      <c r="R71" s="662"/>
      <c r="S71" s="662"/>
      <c r="T71" s="662"/>
      <c r="U71" s="662"/>
      <c r="V71" s="662"/>
      <c r="W71" s="662"/>
      <c r="X71" s="662"/>
      <c r="Y71" s="662"/>
      <c r="Z71" s="662"/>
      <c r="AA71" s="662"/>
      <c r="AB71" s="662"/>
      <c r="AC71" s="662"/>
      <c r="AD71" s="662"/>
      <c r="AE71" s="662"/>
      <c r="AF71" s="662"/>
      <c r="AG71" s="662"/>
      <c r="AH71" s="662"/>
      <c r="AI71" s="662"/>
      <c r="AJ71" s="662"/>
      <c r="AK71" s="662"/>
      <c r="AL71" s="662"/>
      <c r="AM71" s="662"/>
      <c r="AN71" s="906"/>
      <c r="AO71" s="906"/>
      <c r="AP71" s="725"/>
      <c r="AQ71" s="725"/>
      <c r="AR71" s="608"/>
      <c r="AS71" s="608"/>
      <c r="AT71" s="1752" t="str">
        <f>UPPER(MID('SAHAJ PAGE-2'!BV20,IF((LEN('SAHAJ PAGE-2'!BV20)-8)&lt;=0,$AE$1,(LEN('SAHAJ PAGE-2'!BV20)-8)),1))</f>
        <v/>
      </c>
      <c r="AU71" s="1753"/>
      <c r="AV71" s="1643" t="str">
        <f>UPPER(MID('SAHAJ PAGE-2'!BV20,IF((LEN('SAHAJ PAGE-2'!BV20)-7)&lt;=0,$AE$1,(LEN('SAHAJ PAGE-2'!BV20)-7)),1))</f>
        <v/>
      </c>
      <c r="AW71" s="1644"/>
      <c r="AX71" s="1643" t="str">
        <f>UPPER(MID('SAHAJ PAGE-2'!BV20,IF((LEN('SAHAJ PAGE-2'!BV20)-6)&lt;=0,$AE$1,(LEN('SAHAJ PAGE-2'!BV20)-6)),1))</f>
        <v/>
      </c>
      <c r="AY71" s="1644"/>
      <c r="AZ71" s="1643" t="str">
        <f>UPPER(MID('SAHAJ PAGE-2'!BV20,IF((LEN('SAHAJ PAGE-2'!BV20)-5)&lt;=0,$AE$1,(LEN('SAHAJ PAGE-2'!BV20)-5)),1))</f>
        <v/>
      </c>
      <c r="BA71" s="1644"/>
      <c r="BB71" s="1643" t="str">
        <f>UPPER(MID('SAHAJ PAGE-2'!BV20,IF((LEN('SAHAJ PAGE-2'!BV20)-4)&lt;=0,$AE$1,(LEN('SAHAJ PAGE-2'!BV20)-4)),1))</f>
        <v/>
      </c>
      <c r="BC71" s="1644"/>
      <c r="BD71" s="1643" t="str">
        <f>UPPER(MID('SAHAJ PAGE-2'!BV20,IF((LEN('SAHAJ PAGE-2'!BV20)-3)&lt;=0,$AE$1,(LEN('SAHAJ PAGE-2'!BV20)-3)),1))</f>
        <v>7</v>
      </c>
      <c r="BE71" s="1644"/>
      <c r="BF71" s="1643" t="str">
        <f>UPPER(MID('SAHAJ PAGE-2'!BV20,IF((LEN('SAHAJ PAGE-2'!BV20)-2)&lt;=0,$AE$1,(LEN('SAHAJ PAGE-2'!BV20)-2)),1))</f>
        <v>8</v>
      </c>
      <c r="BG71" s="1644"/>
      <c r="BH71" s="1643" t="str">
        <f>UPPER(MID('SAHAJ PAGE-2'!BV20,IF((LEN('SAHAJ PAGE-2'!BV20)-1)&lt;=0,$AE$1,(LEN('SAHAJ PAGE-2'!BV20)-1)),1))</f>
        <v>6</v>
      </c>
      <c r="BI71" s="1644"/>
      <c r="BJ71" s="1647" t="str">
        <f>UPPER(MID('SAHAJ PAGE-2'!BV20,IF((LEN('SAHAJ PAGE-2'!BV20))&lt;=0,$AE$1,(LEN('SAHAJ PAGE-2'!BV20))),1))</f>
        <v>0</v>
      </c>
      <c r="BK71" s="1648"/>
      <c r="BL71" s="1763"/>
      <c r="BM71" s="1763"/>
      <c r="BN71" s="608"/>
      <c r="BO71" s="608"/>
    </row>
    <row r="72" spans="2:67" ht="11.1" customHeight="1">
      <c r="B72" s="755"/>
      <c r="D72" s="1795"/>
      <c r="E72" s="1795"/>
      <c r="F72" s="608"/>
      <c r="G72" s="940"/>
      <c r="H72" s="662"/>
      <c r="I72" s="662"/>
      <c r="J72" s="662"/>
      <c r="K72" s="662"/>
      <c r="L72" s="662"/>
      <c r="M72" s="662"/>
      <c r="N72" s="662"/>
      <c r="O72" s="662"/>
      <c r="P72" s="662"/>
      <c r="Q72" s="662"/>
      <c r="R72" s="662"/>
      <c r="S72" s="662"/>
      <c r="T72" s="662"/>
      <c r="U72" s="662"/>
      <c r="V72" s="662"/>
      <c r="W72" s="662"/>
      <c r="X72" s="662"/>
      <c r="Y72" s="662"/>
      <c r="Z72" s="662"/>
      <c r="AA72" s="662"/>
      <c r="AB72" s="662"/>
      <c r="AC72" s="662"/>
      <c r="AD72" s="662"/>
      <c r="AE72" s="662"/>
      <c r="AF72" s="662"/>
      <c r="AG72" s="662"/>
      <c r="AH72" s="662"/>
      <c r="AI72" s="662"/>
      <c r="AJ72" s="662"/>
      <c r="AK72" s="662"/>
      <c r="AL72" s="662"/>
      <c r="AM72" s="662"/>
      <c r="AN72" s="721"/>
      <c r="AO72" s="725"/>
      <c r="AP72" s="934"/>
      <c r="AQ72" s="935"/>
      <c r="AR72" s="608"/>
      <c r="AS72" s="608"/>
      <c r="AT72" s="1754"/>
      <c r="AU72" s="1755"/>
      <c r="AV72" s="1645"/>
      <c r="AW72" s="1645"/>
      <c r="AX72" s="1645"/>
      <c r="AY72" s="1645"/>
      <c r="AZ72" s="1645"/>
      <c r="BA72" s="1645"/>
      <c r="BB72" s="1645"/>
      <c r="BC72" s="1645"/>
      <c r="BD72" s="1645"/>
      <c r="BE72" s="1645"/>
      <c r="BF72" s="1645"/>
      <c r="BG72" s="1645"/>
      <c r="BH72" s="1645"/>
      <c r="BI72" s="1645"/>
      <c r="BJ72" s="1649"/>
      <c r="BK72" s="1650"/>
      <c r="BL72" s="1763"/>
      <c r="BM72" s="1763"/>
      <c r="BN72" s="608"/>
      <c r="BO72" s="683"/>
    </row>
    <row r="73" spans="2:67" ht="11.1" customHeight="1">
      <c r="B73" s="720"/>
      <c r="D73" s="920"/>
      <c r="E73" s="920"/>
      <c r="F73" s="608"/>
      <c r="G73" s="724"/>
      <c r="H73" s="662"/>
      <c r="I73" s="662"/>
      <c r="J73" s="662"/>
      <c r="K73" s="662"/>
      <c r="L73" s="662"/>
      <c r="M73" s="662"/>
      <c r="N73" s="662"/>
      <c r="O73" s="662"/>
      <c r="P73" s="662"/>
      <c r="Q73" s="662"/>
      <c r="R73" s="662"/>
      <c r="S73" s="662"/>
      <c r="T73" s="662"/>
      <c r="U73" s="662"/>
      <c r="V73" s="662"/>
      <c r="W73" s="662"/>
      <c r="X73" s="662"/>
      <c r="Y73" s="662"/>
      <c r="Z73" s="662"/>
      <c r="AA73" s="662"/>
      <c r="AB73" s="662"/>
      <c r="AC73" s="662"/>
      <c r="AD73" s="662"/>
      <c r="AE73" s="662"/>
      <c r="AF73" s="662"/>
      <c r="AG73" s="662"/>
      <c r="AH73" s="662"/>
      <c r="AI73" s="662"/>
      <c r="AJ73" s="662"/>
      <c r="AK73" s="662"/>
      <c r="AL73" s="662"/>
      <c r="AM73" s="662"/>
      <c r="AN73" s="721"/>
      <c r="AO73" s="725"/>
      <c r="AP73" s="934"/>
      <c r="AQ73" s="935"/>
      <c r="AR73" s="608"/>
      <c r="AS73" s="608"/>
      <c r="AT73" s="928"/>
      <c r="AU73" s="928"/>
      <c r="AV73" s="928"/>
      <c r="AW73" s="928"/>
      <c r="AX73" s="928"/>
      <c r="AY73" s="928"/>
      <c r="AZ73" s="928"/>
      <c r="BA73" s="929"/>
      <c r="BB73" s="928"/>
      <c r="BC73" s="929"/>
      <c r="BD73" s="930"/>
      <c r="BE73" s="930"/>
      <c r="BF73" s="930"/>
      <c r="BG73" s="930"/>
      <c r="BH73" s="936"/>
      <c r="BI73" s="936"/>
      <c r="BJ73" s="936"/>
      <c r="BK73" s="936"/>
      <c r="BL73" s="931"/>
      <c r="BM73" s="931"/>
      <c r="BN73" s="608"/>
      <c r="BO73" s="663"/>
    </row>
    <row r="74" spans="2:67" ht="9.9499999999999993" customHeight="1">
      <c r="D74" s="1794" t="s">
        <v>578</v>
      </c>
      <c r="E74" s="1795"/>
      <c r="F74" s="608"/>
      <c r="G74" s="906"/>
      <c r="H74" s="942"/>
      <c r="I74" s="662"/>
      <c r="J74" s="662"/>
      <c r="K74" s="662"/>
      <c r="L74" s="662"/>
      <c r="M74" s="662"/>
      <c r="N74" s="662"/>
      <c r="O74" s="662"/>
      <c r="P74" s="662"/>
      <c r="Q74" s="662"/>
      <c r="R74" s="662"/>
      <c r="S74" s="662"/>
      <c r="T74" s="662"/>
      <c r="U74" s="662"/>
      <c r="V74" s="662"/>
      <c r="W74" s="662"/>
      <c r="X74" s="662"/>
      <c r="Y74" s="662"/>
      <c r="Z74" s="662"/>
      <c r="AA74" s="662"/>
      <c r="AB74" s="662"/>
      <c r="AC74" s="662"/>
      <c r="AD74" s="662"/>
      <c r="AE74" s="662"/>
      <c r="AF74" s="662"/>
      <c r="AG74" s="662"/>
      <c r="AH74" s="662"/>
      <c r="AI74" s="662"/>
      <c r="AJ74" s="662"/>
      <c r="AK74" s="662"/>
      <c r="AL74" s="662"/>
      <c r="AM74" s="662"/>
      <c r="AN74" s="906"/>
      <c r="AO74" s="906"/>
      <c r="AP74" s="725"/>
      <c r="AQ74" s="725"/>
      <c r="AR74" s="608"/>
      <c r="AS74" s="608"/>
      <c r="AT74" s="1484"/>
      <c r="AU74" s="1485"/>
      <c r="AV74" s="1547"/>
      <c r="AW74" s="1548"/>
      <c r="AX74" s="1547"/>
      <c r="AY74" s="1548"/>
      <c r="AZ74" s="1547"/>
      <c r="BA74" s="1548"/>
      <c r="BB74" s="1547"/>
      <c r="BC74" s="1548"/>
      <c r="BD74" s="1547"/>
      <c r="BE74" s="1548"/>
      <c r="BF74" s="1547"/>
      <c r="BG74" s="1548"/>
      <c r="BH74" s="1547"/>
      <c r="BI74" s="1548"/>
      <c r="BJ74" s="1557"/>
      <c r="BK74" s="1558"/>
      <c r="BL74" s="1763"/>
      <c r="BM74" s="1763"/>
      <c r="BN74" s="608"/>
      <c r="BO74" s="608"/>
    </row>
    <row r="75" spans="2:67" ht="11.1" customHeight="1">
      <c r="B75" s="755"/>
      <c r="D75" s="1795"/>
      <c r="E75" s="1795"/>
      <c r="F75" s="608"/>
      <c r="G75" s="921"/>
      <c r="H75" s="608"/>
      <c r="I75" s="608"/>
      <c r="J75" s="608"/>
      <c r="K75" s="608"/>
      <c r="L75" s="608"/>
      <c r="M75" s="608"/>
      <c r="N75" s="608"/>
      <c r="O75" s="608"/>
      <c r="P75" s="608"/>
      <c r="Q75" s="608"/>
      <c r="R75" s="608"/>
      <c r="S75" s="608"/>
      <c r="T75" s="608"/>
      <c r="U75" s="608"/>
      <c r="V75" s="608"/>
      <c r="W75" s="608"/>
      <c r="X75" s="608"/>
      <c r="Y75" s="608"/>
      <c r="Z75" s="608"/>
      <c r="AA75" s="608"/>
      <c r="AB75" s="608"/>
      <c r="AC75" s="608"/>
      <c r="AD75" s="608"/>
      <c r="AE75" s="608"/>
      <c r="AF75" s="608"/>
      <c r="AG75" s="608"/>
      <c r="AH75" s="608"/>
      <c r="AI75" s="608"/>
      <c r="AJ75" s="608"/>
      <c r="AK75" s="608"/>
      <c r="AL75" s="608"/>
      <c r="AM75" s="608"/>
      <c r="AN75" s="923"/>
      <c r="AO75" s="906"/>
      <c r="AP75" s="934"/>
      <c r="AQ75" s="935"/>
      <c r="AR75" s="608"/>
      <c r="AS75" s="608"/>
      <c r="AT75" s="1756"/>
      <c r="AU75" s="1757"/>
      <c r="AV75" s="1549"/>
      <c r="AW75" s="1549"/>
      <c r="AX75" s="1549"/>
      <c r="AY75" s="1549"/>
      <c r="AZ75" s="1549"/>
      <c r="BA75" s="1549"/>
      <c r="BB75" s="1549"/>
      <c r="BC75" s="1549"/>
      <c r="BD75" s="1549"/>
      <c r="BE75" s="1549"/>
      <c r="BF75" s="1549"/>
      <c r="BG75" s="1549"/>
      <c r="BH75" s="1549"/>
      <c r="BI75" s="1549"/>
      <c r="BJ75" s="1559"/>
      <c r="BK75" s="1560"/>
      <c r="BL75" s="1763"/>
      <c r="BM75" s="1763"/>
      <c r="BN75" s="608"/>
      <c r="BO75" s="683"/>
    </row>
    <row r="76" spans="2:67" ht="11.1" customHeight="1">
      <c r="B76" s="720"/>
      <c r="D76" s="938"/>
      <c r="E76" s="938"/>
      <c r="F76" s="608"/>
      <c r="G76" s="923"/>
      <c r="H76" s="608"/>
      <c r="I76" s="608"/>
      <c r="J76" s="608"/>
      <c r="K76" s="608"/>
      <c r="L76" s="608"/>
      <c r="M76" s="608"/>
      <c r="N76" s="608"/>
      <c r="O76" s="608"/>
      <c r="P76" s="608"/>
      <c r="Q76" s="608"/>
      <c r="R76" s="608"/>
      <c r="S76" s="608"/>
      <c r="T76" s="608"/>
      <c r="U76" s="608"/>
      <c r="V76" s="608"/>
      <c r="W76" s="608"/>
      <c r="X76" s="608"/>
      <c r="Y76" s="608"/>
      <c r="Z76" s="608"/>
      <c r="AA76" s="608"/>
      <c r="AB76" s="608"/>
      <c r="AC76" s="608"/>
      <c r="AD76" s="608"/>
      <c r="AE76" s="608"/>
      <c r="AF76" s="608"/>
      <c r="AG76" s="608"/>
      <c r="AH76" s="608"/>
      <c r="AI76" s="608"/>
      <c r="AJ76" s="608"/>
      <c r="AK76" s="608"/>
      <c r="AL76" s="608"/>
      <c r="AM76" s="608"/>
      <c r="AN76" s="923"/>
      <c r="AO76" s="906"/>
      <c r="AP76" s="934"/>
      <c r="AQ76" s="935"/>
      <c r="AR76" s="608"/>
      <c r="AS76" s="608"/>
      <c r="AT76" s="928"/>
      <c r="AU76" s="928"/>
      <c r="AV76" s="928"/>
      <c r="AW76" s="928"/>
      <c r="AX76" s="928"/>
      <c r="AY76" s="928"/>
      <c r="AZ76" s="928"/>
      <c r="BA76" s="929"/>
      <c r="BB76" s="928"/>
      <c r="BC76" s="929"/>
      <c r="BD76" s="930"/>
      <c r="BE76" s="930"/>
      <c r="BF76" s="930"/>
      <c r="BG76" s="930"/>
      <c r="BH76" s="936"/>
      <c r="BI76" s="936"/>
      <c r="BJ76" s="936"/>
      <c r="BK76" s="936"/>
      <c r="BL76" s="931"/>
      <c r="BM76" s="931"/>
      <c r="BN76" s="608"/>
      <c r="BO76" s="663"/>
    </row>
    <row r="77" spans="2:67" ht="9.9499999999999993" customHeight="1">
      <c r="D77" s="1794" t="s">
        <v>579</v>
      </c>
      <c r="E77" s="1795"/>
      <c r="F77" s="608"/>
      <c r="G77" s="906"/>
      <c r="H77" s="608"/>
      <c r="I77" s="608"/>
      <c r="J77" s="608"/>
      <c r="K77" s="608"/>
      <c r="L77" s="608"/>
      <c r="M77" s="608"/>
      <c r="N77" s="608"/>
      <c r="O77" s="608"/>
      <c r="P77" s="608"/>
      <c r="Q77" s="608"/>
      <c r="R77" s="608"/>
      <c r="S77" s="608"/>
      <c r="T77" s="608"/>
      <c r="U77" s="608"/>
      <c r="V77" s="608"/>
      <c r="W77" s="608"/>
      <c r="X77" s="608"/>
      <c r="Y77" s="608"/>
      <c r="Z77" s="608"/>
      <c r="AA77" s="608"/>
      <c r="AB77" s="608"/>
      <c r="AC77" s="608"/>
      <c r="AD77" s="608"/>
      <c r="AE77" s="608"/>
      <c r="AF77" s="608"/>
      <c r="AG77" s="608"/>
      <c r="AH77" s="608"/>
      <c r="AI77" s="608"/>
      <c r="AJ77" s="608"/>
      <c r="AK77" s="608"/>
      <c r="AL77" s="608"/>
      <c r="AM77" s="608"/>
      <c r="AN77" s="906"/>
      <c r="AO77" s="906"/>
      <c r="AP77" s="725"/>
      <c r="AQ77" s="906"/>
      <c r="AR77" s="608"/>
      <c r="AS77" s="608"/>
      <c r="AT77" s="1752" t="str">
        <f>UPPER(MID('SAHAJ PAGE-2'!BV23,IF((LEN('SAHAJ PAGE-2'!BV23)-8)&lt;=0,$AE$1,(LEN('SAHAJ PAGE-2'!BV23)-8)),1))</f>
        <v/>
      </c>
      <c r="AU77" s="1753"/>
      <c r="AV77" s="1643" t="str">
        <f>UPPER(MID('SAHAJ PAGE-2'!BV23,IF((LEN('SAHAJ PAGE-2'!BV23)-7)&lt;=0,$AE$1,(LEN('SAHAJ PAGE-2'!BV23)-7)),1))</f>
        <v/>
      </c>
      <c r="AW77" s="1644"/>
      <c r="AX77" s="1643" t="str">
        <f>UPPER(MID('SAHAJ PAGE-2'!BV23,IF((LEN('SAHAJ PAGE-2'!BV23)-6)&lt;=0,$AE$1,(LEN('SAHAJ PAGE-2'!BV23)-6)),1))</f>
        <v/>
      </c>
      <c r="AY77" s="1644"/>
      <c r="AZ77" s="1643" t="str">
        <f>UPPER(MID('SAHAJ PAGE-2'!BV23,IF((LEN('SAHAJ PAGE-2'!BV23)-5)&lt;=0,$AE$1,(LEN('SAHAJ PAGE-2'!BV23)-5)),1))</f>
        <v/>
      </c>
      <c r="BA77" s="1644"/>
      <c r="BB77" s="1643" t="str">
        <f>UPPER(MID('SAHAJ PAGE-2'!BV23,IF((LEN('SAHAJ PAGE-2'!BV23)-4)&lt;=0,$AE$1,(LEN('SAHAJ PAGE-2'!BV23)-4)),1))</f>
        <v/>
      </c>
      <c r="BC77" s="1644"/>
      <c r="BD77" s="1643" t="str">
        <f>UPPER(MID('SAHAJ PAGE-2'!BV23,IF((LEN('SAHAJ PAGE-2'!BV23)-3)&lt;=0,$AE$1,(LEN('SAHAJ PAGE-2'!BV23)-3)),1))</f>
        <v>7</v>
      </c>
      <c r="BE77" s="1644"/>
      <c r="BF77" s="1643" t="str">
        <f>UPPER(MID('SAHAJ PAGE-2'!BV23,IF((LEN('SAHAJ PAGE-2'!BV23)-2)&lt;=0,$AE$1,(LEN('SAHAJ PAGE-2'!BV23)-2)),1))</f>
        <v>8</v>
      </c>
      <c r="BG77" s="1644"/>
      <c r="BH77" s="1643" t="str">
        <f>UPPER(MID('SAHAJ PAGE-2'!BV23,IF((LEN('SAHAJ PAGE-2'!BV23)-1)&lt;=0,$AE$1,(LEN('SAHAJ PAGE-2'!BV23)-1)),1))</f>
        <v>6</v>
      </c>
      <c r="BI77" s="1644"/>
      <c r="BJ77" s="1647" t="str">
        <f>UPPER(MID('SAHAJ PAGE-2'!BV23,IF((LEN('SAHAJ PAGE-2'!BV23))&lt;=0,$AE$1,(LEN('SAHAJ PAGE-2'!BV23))),1))</f>
        <v>0</v>
      </c>
      <c r="BK77" s="1648"/>
      <c r="BL77" s="1763"/>
      <c r="BM77" s="1763"/>
      <c r="BN77" s="608"/>
      <c r="BO77" s="608"/>
    </row>
    <row r="78" spans="2:67" ht="11.1" customHeight="1">
      <c r="B78" s="755"/>
      <c r="D78" s="1795"/>
      <c r="E78" s="1795"/>
      <c r="F78" s="608"/>
      <c r="G78" s="921"/>
      <c r="H78" s="608"/>
      <c r="I78" s="608"/>
      <c r="J78" s="608"/>
      <c r="K78" s="608"/>
      <c r="L78" s="608"/>
      <c r="M78" s="608"/>
      <c r="N78" s="608"/>
      <c r="O78" s="608"/>
      <c r="P78" s="608"/>
      <c r="Q78" s="608"/>
      <c r="R78" s="608"/>
      <c r="S78" s="608"/>
      <c r="T78" s="608"/>
      <c r="U78" s="608"/>
      <c r="V78" s="608"/>
      <c r="W78" s="608"/>
      <c r="X78" s="608"/>
      <c r="Y78" s="608"/>
      <c r="Z78" s="608"/>
      <c r="AA78" s="608"/>
      <c r="AB78" s="608"/>
      <c r="AC78" s="608"/>
      <c r="AD78" s="608"/>
      <c r="AE78" s="608"/>
      <c r="AF78" s="608"/>
      <c r="AG78" s="608"/>
      <c r="AH78" s="608"/>
      <c r="AI78" s="608"/>
      <c r="AJ78" s="608"/>
      <c r="AK78" s="608"/>
      <c r="AL78" s="608"/>
      <c r="AM78" s="608"/>
      <c r="AN78" s="943"/>
      <c r="AO78" s="906"/>
      <c r="AP78" s="934"/>
      <c r="AQ78" s="935"/>
      <c r="AR78" s="608"/>
      <c r="AS78" s="608"/>
      <c r="AT78" s="1754"/>
      <c r="AU78" s="1755"/>
      <c r="AV78" s="1645"/>
      <c r="AW78" s="1645"/>
      <c r="AX78" s="1645"/>
      <c r="AY78" s="1645"/>
      <c r="AZ78" s="1645"/>
      <c r="BA78" s="1645"/>
      <c r="BB78" s="1645"/>
      <c r="BC78" s="1645"/>
      <c r="BD78" s="1645"/>
      <c r="BE78" s="1645"/>
      <c r="BF78" s="1645"/>
      <c r="BG78" s="1645"/>
      <c r="BH78" s="1645"/>
      <c r="BI78" s="1645"/>
      <c r="BJ78" s="1649"/>
      <c r="BK78" s="1650"/>
      <c r="BL78" s="1763"/>
      <c r="BM78" s="1763"/>
      <c r="BN78" s="608"/>
      <c r="BO78" s="683"/>
    </row>
    <row r="79" spans="2:67" ht="11.1" customHeight="1">
      <c r="B79" s="720"/>
      <c r="D79" s="938"/>
      <c r="E79" s="938"/>
      <c r="F79" s="608"/>
      <c r="G79" s="923"/>
      <c r="H79" s="608"/>
      <c r="I79" s="608"/>
      <c r="J79" s="608"/>
      <c r="K79" s="608"/>
      <c r="L79" s="608"/>
      <c r="M79" s="608"/>
      <c r="N79" s="608"/>
      <c r="O79" s="608"/>
      <c r="P79" s="608"/>
      <c r="Q79" s="608"/>
      <c r="R79" s="608"/>
      <c r="S79" s="608"/>
      <c r="T79" s="608"/>
      <c r="U79" s="608"/>
      <c r="V79" s="608"/>
      <c r="W79" s="608"/>
      <c r="X79" s="608"/>
      <c r="Y79" s="608"/>
      <c r="Z79" s="608"/>
      <c r="AA79" s="608"/>
      <c r="AB79" s="608"/>
      <c r="AC79" s="608"/>
      <c r="AD79" s="608"/>
      <c r="AE79" s="608"/>
      <c r="AF79" s="608"/>
      <c r="AG79" s="608"/>
      <c r="AH79" s="608"/>
      <c r="AI79" s="608"/>
      <c r="AJ79" s="608"/>
      <c r="AK79" s="608"/>
      <c r="AL79" s="608"/>
      <c r="AM79" s="608"/>
      <c r="AN79" s="943"/>
      <c r="AO79" s="906"/>
      <c r="AP79" s="934"/>
      <c r="AQ79" s="935"/>
      <c r="AR79" s="608"/>
      <c r="AS79" s="608"/>
      <c r="AT79" s="928"/>
      <c r="AU79" s="928"/>
      <c r="AV79" s="928"/>
      <c r="AW79" s="928"/>
      <c r="AX79" s="928"/>
      <c r="AY79" s="928"/>
      <c r="AZ79" s="928"/>
      <c r="BA79" s="929"/>
      <c r="BB79" s="928"/>
      <c r="BC79" s="929"/>
      <c r="BD79" s="930"/>
      <c r="BE79" s="930"/>
      <c r="BF79" s="930"/>
      <c r="BG79" s="930"/>
      <c r="BH79" s="936"/>
      <c r="BI79" s="936"/>
      <c r="BJ79" s="936"/>
      <c r="BK79" s="936"/>
      <c r="BL79" s="931"/>
      <c r="BM79" s="931"/>
      <c r="BN79" s="608"/>
      <c r="BO79" s="663"/>
    </row>
    <row r="80" spans="2:67" ht="9.9499999999999993" customHeight="1">
      <c r="D80" s="1794" t="s">
        <v>580</v>
      </c>
      <c r="E80" s="1795"/>
      <c r="F80" s="608"/>
      <c r="G80" s="906"/>
      <c r="H80" s="608"/>
      <c r="I80" s="608"/>
      <c r="J80" s="608"/>
      <c r="K80" s="608"/>
      <c r="L80" s="608"/>
      <c r="M80" s="608"/>
      <c r="N80" s="608"/>
      <c r="O80" s="608"/>
      <c r="P80" s="608"/>
      <c r="Q80" s="608"/>
      <c r="R80" s="608"/>
      <c r="S80" s="608"/>
      <c r="T80" s="608"/>
      <c r="U80" s="608"/>
      <c r="V80" s="608"/>
      <c r="W80" s="608"/>
      <c r="X80" s="608"/>
      <c r="Y80" s="608"/>
      <c r="Z80" s="608"/>
      <c r="AA80" s="608"/>
      <c r="AB80" s="608"/>
      <c r="AC80" s="608"/>
      <c r="AD80" s="608"/>
      <c r="AE80" s="608"/>
      <c r="AF80" s="608"/>
      <c r="AG80" s="608"/>
      <c r="AH80" s="608"/>
      <c r="AI80" s="608"/>
      <c r="AJ80" s="608"/>
      <c r="AK80" s="608"/>
      <c r="AL80" s="608"/>
      <c r="AM80" s="608"/>
      <c r="AN80" s="906"/>
      <c r="AO80" s="906"/>
      <c r="AP80" s="725"/>
      <c r="AQ80" s="906"/>
      <c r="AR80" s="608"/>
      <c r="AS80" s="608"/>
      <c r="AT80" s="1752" t="str">
        <f>UPPER(MID('SAHAJ PAGE-2'!BV26,IF((LEN('SAHAJ PAGE-2'!BV26)-8)&lt;=0,$AE$1,(LEN('SAHAJ PAGE-2'!BV26)-8)),1))</f>
        <v/>
      </c>
      <c r="AU80" s="1753"/>
      <c r="AV80" s="1643" t="str">
        <f>UPPER(MID('SAHAJ PAGE-2'!BV26,IF((LEN('SAHAJ PAGE-2'!BV26)-7)&lt;=0,$AE$1,(LEN('SAHAJ PAGE-2'!BV26)-7)),1))</f>
        <v/>
      </c>
      <c r="AW80" s="1644"/>
      <c r="AX80" s="1643" t="str">
        <f>UPPER(MID('SAHAJ PAGE-2'!BV26,IF((LEN('SAHAJ PAGE-2'!BV26)-6)&lt;=0,$AE$1,(LEN('SAHAJ PAGE-2'!BV26)-6)),1))</f>
        <v/>
      </c>
      <c r="AY80" s="1644"/>
      <c r="AZ80" s="1643" t="str">
        <f>UPPER(MID('SAHAJ PAGE-2'!BV26,IF((LEN('SAHAJ PAGE-2'!BV26)-5)&lt;=0,$AE$1,(LEN('SAHAJ PAGE-2'!BV26)-5)),1))</f>
        <v/>
      </c>
      <c r="BA80" s="1644"/>
      <c r="BB80" s="1643" t="str">
        <f>UPPER(MID('SAHAJ PAGE-2'!BV26,IF((LEN('SAHAJ PAGE-2'!BV26)-4)&lt;=0,$AE$1,(LEN('SAHAJ PAGE-2'!BV26)-4)),1))</f>
        <v/>
      </c>
      <c r="BC80" s="1644"/>
      <c r="BD80" s="1643" t="str">
        <f>UPPER(MID('SAHAJ PAGE-2'!BV26,IF((LEN('SAHAJ PAGE-2'!BV26)-3)&lt;=0,$AE$1,(LEN('SAHAJ PAGE-2'!BV26)-3)),1))</f>
        <v/>
      </c>
      <c r="BE80" s="1644"/>
      <c r="BF80" s="1643" t="str">
        <f>UPPER(MID('SAHAJ PAGE-2'!BV26,IF((LEN('SAHAJ PAGE-2'!BV26)-2)&lt;=0,$AE$1,(LEN('SAHAJ PAGE-2'!BV26)-2)),1))</f>
        <v/>
      </c>
      <c r="BG80" s="1644"/>
      <c r="BH80" s="1643" t="str">
        <f>UPPER(MID('SAHAJ PAGE-2'!BV26,IF((LEN('SAHAJ PAGE-2'!BV26)-1)&lt;=0,$AE$1,(LEN('SAHAJ PAGE-2'!BV26)-1)),1))</f>
        <v/>
      </c>
      <c r="BI80" s="1644"/>
      <c r="BJ80" s="1647" t="str">
        <f>UPPER(MID('SAHAJ PAGE-2'!BV26,IF((LEN('SAHAJ PAGE-2'!BV26))&lt;=0,$AE$1,(LEN('SAHAJ PAGE-2'!BV26))),1))</f>
        <v>0</v>
      </c>
      <c r="BK80" s="1648"/>
      <c r="BL80" s="1763"/>
      <c r="BM80" s="1763"/>
      <c r="BN80" s="608"/>
      <c r="BO80" s="608"/>
    </row>
    <row r="81" spans="1:67" ht="11.1" customHeight="1">
      <c r="B81" s="755"/>
      <c r="D81" s="1795"/>
      <c r="E81" s="1795"/>
      <c r="F81" s="608"/>
      <c r="G81" s="921"/>
      <c r="H81" s="608"/>
      <c r="I81" s="608"/>
      <c r="J81" s="608"/>
      <c r="K81" s="608"/>
      <c r="L81" s="608"/>
      <c r="M81" s="608"/>
      <c r="N81" s="608"/>
      <c r="O81" s="608"/>
      <c r="P81" s="608"/>
      <c r="Q81" s="608"/>
      <c r="R81" s="608"/>
      <c r="S81" s="608"/>
      <c r="T81" s="608"/>
      <c r="U81" s="608"/>
      <c r="V81" s="608"/>
      <c r="W81" s="608"/>
      <c r="X81" s="608"/>
      <c r="Y81" s="608"/>
      <c r="Z81" s="608"/>
      <c r="AA81" s="608"/>
      <c r="AB81" s="608"/>
      <c r="AC81" s="608"/>
      <c r="AD81" s="608"/>
      <c r="AE81" s="608"/>
      <c r="AF81" s="608"/>
      <c r="AG81" s="608"/>
      <c r="AH81" s="608"/>
      <c r="AI81" s="608"/>
      <c r="AJ81" s="608"/>
      <c r="AK81" s="608"/>
      <c r="AL81" s="608"/>
      <c r="AM81" s="608"/>
      <c r="AN81" s="943"/>
      <c r="AO81" s="906"/>
      <c r="AP81" s="934"/>
      <c r="AQ81" s="935"/>
      <c r="AR81" s="608"/>
      <c r="AS81" s="608"/>
      <c r="AT81" s="1754"/>
      <c r="AU81" s="1755"/>
      <c r="AV81" s="1645"/>
      <c r="AW81" s="1645"/>
      <c r="AX81" s="1645"/>
      <c r="AY81" s="1645"/>
      <c r="AZ81" s="1645"/>
      <c r="BA81" s="1645"/>
      <c r="BB81" s="1645"/>
      <c r="BC81" s="1645"/>
      <c r="BD81" s="1645"/>
      <c r="BE81" s="1645"/>
      <c r="BF81" s="1645"/>
      <c r="BG81" s="1645"/>
      <c r="BH81" s="1645"/>
      <c r="BI81" s="1645"/>
      <c r="BJ81" s="1649"/>
      <c r="BK81" s="1650"/>
      <c r="BL81" s="1763"/>
      <c r="BM81" s="1763"/>
      <c r="BN81" s="608"/>
      <c r="BO81" s="683"/>
    </row>
    <row r="82" spans="1:67" ht="11.1" customHeight="1">
      <c r="B82" s="720"/>
      <c r="D82" s="938"/>
      <c r="E82" s="938"/>
      <c r="F82" s="608"/>
      <c r="G82" s="923"/>
      <c r="H82" s="608"/>
      <c r="I82" s="608"/>
      <c r="J82" s="608"/>
      <c r="K82" s="608"/>
      <c r="L82" s="608"/>
      <c r="M82" s="608"/>
      <c r="N82" s="608"/>
      <c r="O82" s="608"/>
      <c r="P82" s="608"/>
      <c r="Q82" s="608"/>
      <c r="R82" s="608"/>
      <c r="S82" s="608"/>
      <c r="T82" s="608"/>
      <c r="U82" s="608"/>
      <c r="V82" s="608"/>
      <c r="W82" s="608"/>
      <c r="X82" s="608"/>
      <c r="Y82" s="608"/>
      <c r="Z82" s="608"/>
      <c r="AA82" s="608"/>
      <c r="AB82" s="608"/>
      <c r="AC82" s="608"/>
      <c r="AD82" s="608"/>
      <c r="AE82" s="608"/>
      <c r="AF82" s="608"/>
      <c r="AG82" s="608"/>
      <c r="AH82" s="608"/>
      <c r="AI82" s="608"/>
      <c r="AJ82" s="608"/>
      <c r="AK82" s="608"/>
      <c r="AL82" s="608"/>
      <c r="AM82" s="608"/>
      <c r="AN82" s="943"/>
      <c r="AO82" s="906"/>
      <c r="AP82" s="934"/>
      <c r="AQ82" s="935"/>
      <c r="AR82" s="608"/>
      <c r="AS82" s="608"/>
      <c r="AT82" s="928"/>
      <c r="AU82" s="928"/>
      <c r="AV82" s="928"/>
      <c r="AW82" s="928"/>
      <c r="AX82" s="928"/>
      <c r="AY82" s="928"/>
      <c r="AZ82" s="928"/>
      <c r="BA82" s="929"/>
      <c r="BB82" s="928"/>
      <c r="BC82" s="929"/>
      <c r="BD82" s="930"/>
      <c r="BE82" s="930"/>
      <c r="BF82" s="930"/>
      <c r="BG82" s="930"/>
      <c r="BH82" s="936"/>
      <c r="BI82" s="936"/>
      <c r="BJ82" s="936"/>
      <c r="BK82" s="936"/>
      <c r="BL82" s="931"/>
      <c r="BM82" s="931"/>
      <c r="BN82" s="608"/>
      <c r="BO82" s="663"/>
    </row>
    <row r="83" spans="1:67" ht="9.9499999999999993" customHeight="1">
      <c r="D83" s="1796" t="s">
        <v>581</v>
      </c>
      <c r="E83" s="1797"/>
      <c r="F83" s="608"/>
      <c r="G83" s="906"/>
      <c r="H83" s="608"/>
      <c r="I83" s="608"/>
      <c r="J83" s="608"/>
      <c r="K83" s="608"/>
      <c r="L83" s="608"/>
      <c r="M83" s="608"/>
      <c r="N83" s="608"/>
      <c r="O83" s="608"/>
      <c r="P83" s="608"/>
      <c r="Q83" s="608"/>
      <c r="R83" s="608"/>
      <c r="S83" s="608"/>
      <c r="T83" s="608"/>
      <c r="U83" s="608"/>
      <c r="V83" s="608"/>
      <c r="W83" s="608"/>
      <c r="X83" s="608"/>
      <c r="Y83" s="608"/>
      <c r="Z83" s="608"/>
      <c r="AA83" s="608"/>
      <c r="AB83" s="608"/>
      <c r="AC83" s="608"/>
      <c r="AD83" s="608"/>
      <c r="AE83" s="608"/>
      <c r="AF83" s="608"/>
      <c r="AG83" s="608"/>
      <c r="AH83" s="608"/>
      <c r="AI83" s="608"/>
      <c r="AJ83" s="608"/>
      <c r="AK83" s="608"/>
      <c r="AL83" s="608"/>
      <c r="AM83" s="608"/>
      <c r="AN83" s="906"/>
      <c r="AO83" s="906"/>
      <c r="AP83" s="725"/>
      <c r="AQ83" s="906"/>
      <c r="AR83" s="608"/>
      <c r="AS83" s="608"/>
      <c r="AT83" s="1752" t="str">
        <f>UPPER(MID('SAHAJ PAGE-2'!BR29,IF((LEN('SAHAJ PAGE-2'!BR29)-8)&lt;=0,$AE$1,(LEN('SAHAJ PAGE-2'!BR29)-8)),1))</f>
        <v/>
      </c>
      <c r="AU83" s="1753"/>
      <c r="AV83" s="1643" t="str">
        <f>UPPER(MID('SAHAJ PAGE-2'!BR29,IF((LEN('SAHAJ PAGE-2'!BR29)-7)&lt;=0,$AE$1,(LEN('SAHAJ PAGE-2'!BR29)-7)),1))</f>
        <v/>
      </c>
      <c r="AW83" s="1644"/>
      <c r="AX83" s="1643" t="str">
        <f>UPPER(MID('SAHAJ PAGE-2'!BR29,IF((LEN('SAHAJ PAGE-2'!BR29)-6)&lt;=0,$AE$1,(LEN('SAHAJ PAGE-2'!BR29)-6)),1))</f>
        <v/>
      </c>
      <c r="AY83" s="1644"/>
      <c r="AZ83" s="1643" t="str">
        <f>UPPER(MID('SAHAJ PAGE-2'!BR29,IF((LEN('SAHAJ PAGE-2'!BR29)-5)&lt;=0,$AE$1,(LEN('SAHAJ PAGE-2'!BR29)-5)),1))</f>
        <v/>
      </c>
      <c r="BA83" s="1644"/>
      <c r="BB83" s="1643" t="str">
        <f>UPPER(MID('SAHAJ PAGE-2'!BR29,IF((LEN('SAHAJ PAGE-2'!BR29)-4)&lt;=0,$AE$1,(LEN('SAHAJ PAGE-2'!BR29)-4)),1))</f>
        <v/>
      </c>
      <c r="BC83" s="1644"/>
      <c r="BD83" s="1643" t="str">
        <f>UPPER(MID('SAHAJ PAGE-2'!BR29,IF((LEN('SAHAJ PAGE-2'!BR29)-3)&lt;=0,$AE$1,(LEN('SAHAJ PAGE-2'!BR29)-3)),1))</f>
        <v/>
      </c>
      <c r="BE83" s="1644"/>
      <c r="BF83" s="1643" t="str">
        <f>UPPER(MID('SAHAJ PAGE-2'!BR29,IF((LEN('SAHAJ PAGE-2'!BR29)-2)&lt;=0,$AE$1,(LEN('SAHAJ PAGE-2'!BR29)-2)),1))</f>
        <v/>
      </c>
      <c r="BG83" s="1644"/>
      <c r="BH83" s="1643" t="str">
        <f>UPPER(MID('SAHAJ PAGE-2'!BR29,IF((LEN('SAHAJ PAGE-2'!BR29)-1)&lt;=0,$AE$1,(LEN('SAHAJ PAGE-2'!BR29)-1)),1))</f>
        <v/>
      </c>
      <c r="BI83" s="1644"/>
      <c r="BJ83" s="1647" t="str">
        <f>UPPER(MID('SAHAJ PAGE-2'!BR29,IF((LEN('SAHAJ PAGE-2'!BR29))&lt;=0,$AE$1,(LEN('SAHAJ PAGE-2'!BR29))),1))</f>
        <v>0</v>
      </c>
      <c r="BK83" s="1648"/>
      <c r="BL83" s="1763"/>
      <c r="BM83" s="1763"/>
      <c r="BN83" s="608"/>
      <c r="BO83" s="608"/>
    </row>
    <row r="84" spans="1:67" ht="11.1" customHeight="1">
      <c r="B84" s="755"/>
      <c r="D84" s="1797"/>
      <c r="E84" s="1797"/>
      <c r="F84" s="608"/>
      <c r="G84" s="921"/>
      <c r="H84" s="608"/>
      <c r="I84" s="608"/>
      <c r="J84" s="608"/>
      <c r="K84" s="608"/>
      <c r="L84" s="608"/>
      <c r="M84" s="608"/>
      <c r="N84" s="608"/>
      <c r="O84" s="608"/>
      <c r="P84" s="608"/>
      <c r="Q84" s="608"/>
      <c r="R84" s="608"/>
      <c r="S84" s="608"/>
      <c r="T84" s="608"/>
      <c r="U84" s="608"/>
      <c r="V84" s="608"/>
      <c r="W84" s="608"/>
      <c r="X84" s="608"/>
      <c r="Y84" s="608"/>
      <c r="Z84" s="608"/>
      <c r="AA84" s="608"/>
      <c r="AB84" s="608"/>
      <c r="AC84" s="608"/>
      <c r="AD84" s="608"/>
      <c r="AE84" s="608"/>
      <c r="AF84" s="608"/>
      <c r="AG84" s="608"/>
      <c r="AH84" s="608"/>
      <c r="AI84" s="608"/>
      <c r="AJ84" s="608"/>
      <c r="AK84" s="608"/>
      <c r="AL84" s="608"/>
      <c r="AM84" s="608"/>
      <c r="AN84" s="943"/>
      <c r="AO84" s="906"/>
      <c r="AP84" s="934"/>
      <c r="AQ84" s="935"/>
      <c r="AR84" s="608"/>
      <c r="AS84" s="608"/>
      <c r="AT84" s="1754"/>
      <c r="AU84" s="1755"/>
      <c r="AV84" s="1645"/>
      <c r="AW84" s="1645"/>
      <c r="AX84" s="1645"/>
      <c r="AY84" s="1645"/>
      <c r="AZ84" s="1645"/>
      <c r="BA84" s="1645"/>
      <c r="BB84" s="1645"/>
      <c r="BC84" s="1645"/>
      <c r="BD84" s="1645"/>
      <c r="BE84" s="1645"/>
      <c r="BF84" s="1645"/>
      <c r="BG84" s="1645"/>
      <c r="BH84" s="1645"/>
      <c r="BI84" s="1645"/>
      <c r="BJ84" s="1649"/>
      <c r="BK84" s="1650"/>
      <c r="BL84" s="1763"/>
      <c r="BM84" s="1763"/>
      <c r="BN84" s="608"/>
      <c r="BO84" s="683"/>
    </row>
    <row r="85" spans="1:67" ht="9.9499999999999993" customHeight="1">
      <c r="D85" s="944"/>
      <c r="E85" s="944"/>
      <c r="F85" s="608"/>
      <c r="G85" s="906"/>
      <c r="H85" s="608"/>
      <c r="I85" s="608"/>
      <c r="J85" s="608"/>
      <c r="K85" s="608"/>
      <c r="L85" s="608"/>
      <c r="M85" s="608"/>
      <c r="N85" s="608"/>
      <c r="O85" s="608"/>
      <c r="P85" s="608"/>
      <c r="Q85" s="608"/>
      <c r="R85" s="608"/>
      <c r="S85" s="608"/>
      <c r="T85" s="608"/>
      <c r="U85" s="608"/>
      <c r="V85" s="608"/>
      <c r="W85" s="608"/>
      <c r="X85" s="608"/>
      <c r="Y85" s="608"/>
      <c r="Z85" s="608"/>
      <c r="AA85" s="608"/>
      <c r="AB85" s="608"/>
      <c r="AC85" s="608"/>
      <c r="AD85" s="608"/>
      <c r="AE85" s="608"/>
      <c r="AF85" s="608"/>
      <c r="AG85" s="608"/>
      <c r="AH85" s="608"/>
      <c r="AI85" s="608"/>
      <c r="AJ85" s="608"/>
      <c r="AK85" s="608"/>
      <c r="AL85" s="608"/>
      <c r="AM85" s="608"/>
      <c r="AN85" s="608"/>
      <c r="AO85" s="608"/>
      <c r="AP85" s="662"/>
      <c r="AQ85" s="608"/>
      <c r="AR85" s="608"/>
      <c r="AS85" s="608"/>
      <c r="AT85" s="608"/>
      <c r="AU85" s="906"/>
      <c r="AV85" s="906"/>
      <c r="AW85" s="608"/>
      <c r="AX85" s="608"/>
      <c r="AY85" s="608"/>
      <c r="AZ85" s="662"/>
      <c r="BA85" s="662"/>
      <c r="BB85" s="662"/>
      <c r="BC85" s="662"/>
      <c r="BD85" s="662"/>
      <c r="BE85" s="662"/>
      <c r="BF85" s="662"/>
      <c r="BG85" s="662"/>
      <c r="BH85" s="662"/>
      <c r="BI85" s="662"/>
      <c r="BJ85" s="662"/>
      <c r="BK85" s="662"/>
      <c r="BL85" s="662"/>
      <c r="BM85" s="662"/>
      <c r="BN85" s="608"/>
      <c r="BO85" s="608"/>
    </row>
    <row r="86" spans="1:67" ht="10.5" customHeight="1" thickBot="1">
      <c r="B86" s="720"/>
      <c r="D86" s="945"/>
      <c r="E86" s="945"/>
      <c r="F86" s="946"/>
      <c r="G86" s="725"/>
      <c r="H86" s="662"/>
      <c r="I86" s="946"/>
      <c r="J86" s="946"/>
      <c r="K86" s="946"/>
      <c r="L86" s="662"/>
      <c r="M86" s="662"/>
      <c r="N86" s="946"/>
      <c r="O86" s="662"/>
      <c r="P86" s="946"/>
      <c r="Q86" s="946"/>
      <c r="R86" s="662"/>
      <c r="S86" s="662"/>
      <c r="T86" s="946"/>
      <c r="U86" s="946"/>
      <c r="V86" s="946"/>
      <c r="W86" s="946"/>
      <c r="X86" s="946"/>
      <c r="Y86" s="946"/>
      <c r="Z86" s="946"/>
      <c r="AA86" s="662"/>
      <c r="AB86" s="662"/>
      <c r="AC86" s="946"/>
      <c r="AD86" s="662"/>
      <c r="AE86" s="946"/>
      <c r="AF86" s="946"/>
      <c r="AG86" s="662"/>
      <c r="AH86" s="662"/>
      <c r="AI86" s="946"/>
      <c r="AJ86" s="946"/>
      <c r="AK86" s="946"/>
      <c r="AL86" s="662"/>
      <c r="AM86" s="662"/>
      <c r="AN86" s="946"/>
      <c r="AO86" s="946"/>
      <c r="AP86" s="662"/>
      <c r="AQ86" s="662"/>
      <c r="AR86" s="946"/>
      <c r="AS86" s="946"/>
      <c r="AT86" s="946"/>
      <c r="AU86" s="947"/>
      <c r="AV86" s="947"/>
      <c r="AW86" s="946"/>
      <c r="AX86" s="946"/>
      <c r="AY86" s="946"/>
      <c r="AZ86" s="946"/>
      <c r="BA86" s="946"/>
      <c r="BB86" s="946"/>
      <c r="BC86" s="946"/>
      <c r="BD86" s="946"/>
      <c r="BE86" s="946"/>
      <c r="BF86" s="946"/>
      <c r="BG86" s="946"/>
      <c r="BH86" s="946"/>
      <c r="BI86" s="662"/>
      <c r="BJ86" s="662"/>
      <c r="BK86" s="946"/>
      <c r="BL86" s="662"/>
      <c r="BM86" s="946"/>
      <c r="BN86" s="608"/>
      <c r="BO86" s="663"/>
    </row>
    <row r="87" spans="1:67" ht="6.75" customHeight="1" thickTop="1" thickBot="1">
      <c r="D87" s="596"/>
      <c r="E87" s="596"/>
      <c r="F87" s="608"/>
      <c r="G87" s="948"/>
      <c r="H87" s="949"/>
      <c r="I87" s="608"/>
      <c r="J87" s="608"/>
      <c r="K87" s="608"/>
      <c r="L87" s="949"/>
      <c r="M87" s="949"/>
      <c r="N87" s="608"/>
      <c r="O87" s="949"/>
      <c r="P87" s="608"/>
      <c r="Q87" s="608"/>
      <c r="R87" s="949"/>
      <c r="S87" s="949"/>
      <c r="T87" s="608"/>
      <c r="U87" s="608"/>
      <c r="V87" s="608"/>
      <c r="W87" s="608"/>
      <c r="X87" s="608"/>
      <c r="Y87" s="608"/>
      <c r="Z87" s="608"/>
      <c r="AA87" s="949"/>
      <c r="AB87" s="949"/>
      <c r="AC87" s="608"/>
      <c r="AD87" s="949"/>
      <c r="AE87" s="608"/>
      <c r="AF87" s="608"/>
      <c r="AG87" s="949"/>
      <c r="AH87" s="949"/>
      <c r="AI87" s="608"/>
      <c r="AJ87" s="608"/>
      <c r="AK87" s="608"/>
      <c r="AL87" s="949"/>
      <c r="AM87" s="949"/>
      <c r="AN87" s="608"/>
      <c r="AO87" s="608"/>
      <c r="AP87" s="949"/>
      <c r="AQ87" s="949"/>
      <c r="AR87" s="608"/>
      <c r="AS87" s="608"/>
      <c r="AT87" s="608"/>
      <c r="AU87" s="906"/>
      <c r="AV87" s="906"/>
      <c r="AW87" s="608"/>
      <c r="AX87" s="608"/>
      <c r="AY87" s="608"/>
      <c r="AZ87" s="608"/>
      <c r="BA87" s="608"/>
      <c r="BB87" s="608"/>
      <c r="BC87" s="608"/>
      <c r="BD87" s="608"/>
      <c r="BE87" s="608"/>
      <c r="BF87" s="608"/>
      <c r="BG87" s="608"/>
      <c r="BH87" s="608"/>
      <c r="BI87" s="949"/>
      <c r="BJ87" s="949"/>
      <c r="BK87" s="608"/>
      <c r="BL87" s="949"/>
      <c r="BM87" s="608"/>
      <c r="BN87" s="608"/>
      <c r="BO87" s="608"/>
    </row>
    <row r="88" spans="1:67" ht="15" customHeight="1" thickBot="1">
      <c r="B88" s="720"/>
      <c r="D88" s="596"/>
      <c r="E88" s="585" t="s">
        <v>495</v>
      </c>
      <c r="F88" s="608"/>
      <c r="G88" s="906"/>
      <c r="H88" s="608"/>
      <c r="I88" s="608"/>
      <c r="J88" s="608"/>
      <c r="K88" s="608"/>
      <c r="L88" s="608"/>
      <c r="M88" s="608"/>
      <c r="N88" s="608"/>
      <c r="O88" s="608"/>
      <c r="P88" s="608"/>
      <c r="Q88" s="608"/>
      <c r="R88" s="608"/>
      <c r="S88" s="608"/>
      <c r="T88" s="608"/>
      <c r="U88" s="608"/>
      <c r="V88" s="608"/>
      <c r="W88" s="608"/>
      <c r="X88" s="608"/>
      <c r="Y88" s="608"/>
      <c r="Z88" s="608"/>
      <c r="AA88" s="950"/>
      <c r="AB88" s="950"/>
      <c r="AC88" s="950"/>
      <c r="AD88" s="950"/>
      <c r="AE88" s="950"/>
      <c r="AF88" s="950"/>
      <c r="AG88" s="951"/>
      <c r="AH88" s="1774" t="s">
        <v>582</v>
      </c>
      <c r="AI88" s="1775"/>
      <c r="AJ88" s="1775"/>
      <c r="AK88" s="1775"/>
      <c r="AL88" s="1775"/>
      <c r="AM88" s="1775"/>
      <c r="AN88" s="1775"/>
      <c r="AO88" s="1775"/>
      <c r="AP88" s="1775"/>
      <c r="AQ88" s="1775"/>
      <c r="AR88" s="1775"/>
      <c r="AS88" s="1775"/>
      <c r="AT88" s="1775"/>
      <c r="AU88" s="1775"/>
      <c r="AV88" s="1775"/>
      <c r="AW88" s="1775"/>
      <c r="AX88" s="1775"/>
      <c r="AY88" s="1775"/>
      <c r="AZ88" s="1775"/>
      <c r="BA88" s="1775"/>
      <c r="BB88" s="1775"/>
      <c r="BC88" s="1775"/>
      <c r="BD88" s="1775"/>
      <c r="BE88" s="1775"/>
      <c r="BF88" s="1775"/>
      <c r="BG88" s="1775"/>
      <c r="BH88" s="1775"/>
      <c r="BI88" s="1775"/>
      <c r="BJ88" s="1775"/>
      <c r="BK88" s="1775"/>
      <c r="BL88" s="1775"/>
      <c r="BM88" s="1776"/>
      <c r="BN88" s="608"/>
      <c r="BO88" s="663"/>
    </row>
    <row r="89" spans="1:67" ht="11.25" customHeight="1">
      <c r="B89" s="720"/>
      <c r="D89" s="596"/>
      <c r="E89" s="1774" t="s">
        <v>497</v>
      </c>
      <c r="F89" s="1783"/>
      <c r="G89" s="1783"/>
      <c r="H89" s="1783"/>
      <c r="I89" s="1783"/>
      <c r="J89" s="1783"/>
      <c r="K89" s="1783"/>
      <c r="L89" s="1783"/>
      <c r="M89" s="1783"/>
      <c r="N89" s="1783"/>
      <c r="O89" s="1783"/>
      <c r="P89" s="1783"/>
      <c r="Q89" s="1783"/>
      <c r="R89" s="1783"/>
      <c r="S89" s="1783"/>
      <c r="T89" s="1783"/>
      <c r="U89" s="1783"/>
      <c r="V89" s="1783"/>
      <c r="W89" s="1784"/>
      <c r="X89" s="1784"/>
      <c r="Y89" s="1784"/>
      <c r="Z89" s="1784"/>
      <c r="AA89" s="1784"/>
      <c r="AB89" s="1784"/>
      <c r="AC89" s="1784"/>
      <c r="AD89" s="1785"/>
      <c r="AE89" s="950"/>
      <c r="AF89" s="950"/>
      <c r="AG89" s="951"/>
      <c r="AH89" s="1777"/>
      <c r="AI89" s="1778"/>
      <c r="AJ89" s="1778"/>
      <c r="AK89" s="1778"/>
      <c r="AL89" s="1778"/>
      <c r="AM89" s="1778"/>
      <c r="AN89" s="1778"/>
      <c r="AO89" s="1778"/>
      <c r="AP89" s="1778"/>
      <c r="AQ89" s="1778"/>
      <c r="AR89" s="1778"/>
      <c r="AS89" s="1778"/>
      <c r="AT89" s="1778"/>
      <c r="AU89" s="1778"/>
      <c r="AV89" s="1778"/>
      <c r="AW89" s="1778"/>
      <c r="AX89" s="1778"/>
      <c r="AY89" s="1778"/>
      <c r="AZ89" s="1778"/>
      <c r="BA89" s="1778"/>
      <c r="BB89" s="1778"/>
      <c r="BC89" s="1778"/>
      <c r="BD89" s="1778"/>
      <c r="BE89" s="1778"/>
      <c r="BF89" s="1778"/>
      <c r="BG89" s="1778"/>
      <c r="BH89" s="1778"/>
      <c r="BI89" s="1778"/>
      <c r="BJ89" s="1778"/>
      <c r="BK89" s="1778"/>
      <c r="BL89" s="1778"/>
      <c r="BM89" s="1779"/>
      <c r="BN89" s="662"/>
      <c r="BO89" s="663"/>
    </row>
    <row r="90" spans="1:67" ht="9" customHeight="1">
      <c r="B90" s="720"/>
      <c r="D90" s="596"/>
      <c r="E90" s="1786"/>
      <c r="F90" s="1787"/>
      <c r="G90" s="1787"/>
      <c r="H90" s="1787"/>
      <c r="I90" s="1787"/>
      <c r="J90" s="1787"/>
      <c r="K90" s="1787"/>
      <c r="L90" s="1787"/>
      <c r="M90" s="1787"/>
      <c r="N90" s="1787"/>
      <c r="O90" s="1787"/>
      <c r="P90" s="1787"/>
      <c r="Q90" s="1787"/>
      <c r="R90" s="1787"/>
      <c r="S90" s="1787"/>
      <c r="T90" s="1787"/>
      <c r="U90" s="1787"/>
      <c r="V90" s="1787"/>
      <c r="W90" s="1788"/>
      <c r="X90" s="1788"/>
      <c r="Y90" s="1788"/>
      <c r="Z90" s="1788"/>
      <c r="AA90" s="1788"/>
      <c r="AB90" s="1788"/>
      <c r="AC90" s="1788"/>
      <c r="AD90" s="1789"/>
      <c r="AE90" s="950"/>
      <c r="AF90" s="950"/>
      <c r="AG90" s="951"/>
      <c r="AH90" s="1777"/>
      <c r="AI90" s="1778"/>
      <c r="AJ90" s="1778"/>
      <c r="AK90" s="1778"/>
      <c r="AL90" s="1778"/>
      <c r="AM90" s="1778"/>
      <c r="AN90" s="1778"/>
      <c r="AO90" s="1778"/>
      <c r="AP90" s="1778"/>
      <c r="AQ90" s="1778"/>
      <c r="AR90" s="1778"/>
      <c r="AS90" s="1778"/>
      <c r="AT90" s="1778"/>
      <c r="AU90" s="1778"/>
      <c r="AV90" s="1778"/>
      <c r="AW90" s="1778"/>
      <c r="AX90" s="1778"/>
      <c r="AY90" s="1778"/>
      <c r="AZ90" s="1778"/>
      <c r="BA90" s="1778"/>
      <c r="BB90" s="1778"/>
      <c r="BC90" s="1778"/>
      <c r="BD90" s="1778"/>
      <c r="BE90" s="1778"/>
      <c r="BF90" s="1778"/>
      <c r="BG90" s="1778"/>
      <c r="BH90" s="1778"/>
      <c r="BI90" s="1778"/>
      <c r="BJ90" s="1778"/>
      <c r="BK90" s="1778"/>
      <c r="BL90" s="1778"/>
      <c r="BM90" s="1779"/>
      <c r="BN90" s="608"/>
      <c r="BO90" s="663"/>
    </row>
    <row r="91" spans="1:67" ht="15" thickBot="1">
      <c r="D91" s="596"/>
      <c r="E91" s="1790"/>
      <c r="F91" s="1791"/>
      <c r="G91" s="1791"/>
      <c r="H91" s="1791"/>
      <c r="I91" s="1791"/>
      <c r="J91" s="1791"/>
      <c r="K91" s="1791"/>
      <c r="L91" s="1791"/>
      <c r="M91" s="1791"/>
      <c r="N91" s="1791"/>
      <c r="O91" s="1791"/>
      <c r="P91" s="1791"/>
      <c r="Q91" s="1791"/>
      <c r="R91" s="1791"/>
      <c r="S91" s="1791"/>
      <c r="T91" s="1791"/>
      <c r="U91" s="1791"/>
      <c r="V91" s="1791"/>
      <c r="W91" s="1792"/>
      <c r="X91" s="1792"/>
      <c r="Y91" s="1792"/>
      <c r="Z91" s="1792"/>
      <c r="AA91" s="1792"/>
      <c r="AB91" s="1792"/>
      <c r="AC91" s="1792"/>
      <c r="AD91" s="1793"/>
      <c r="AE91" s="950"/>
      <c r="AF91" s="950"/>
      <c r="AG91" s="951"/>
      <c r="AH91" s="1777"/>
      <c r="AI91" s="1778"/>
      <c r="AJ91" s="1778"/>
      <c r="AK91" s="1778"/>
      <c r="AL91" s="1778"/>
      <c r="AM91" s="1778"/>
      <c r="AN91" s="1778"/>
      <c r="AO91" s="1778"/>
      <c r="AP91" s="1778"/>
      <c r="AQ91" s="1778"/>
      <c r="AR91" s="1778"/>
      <c r="AS91" s="1778"/>
      <c r="AT91" s="1778"/>
      <c r="AU91" s="1778"/>
      <c r="AV91" s="1778"/>
      <c r="AW91" s="1778"/>
      <c r="AX91" s="1778"/>
      <c r="AY91" s="1778"/>
      <c r="AZ91" s="1778"/>
      <c r="BA91" s="1778"/>
      <c r="BB91" s="1778"/>
      <c r="BC91" s="1778"/>
      <c r="BD91" s="1778"/>
      <c r="BE91" s="1778"/>
      <c r="BF91" s="1778"/>
      <c r="BG91" s="1778"/>
      <c r="BH91" s="1778"/>
      <c r="BI91" s="1778"/>
      <c r="BJ91" s="1778"/>
      <c r="BK91" s="1778"/>
      <c r="BL91" s="1778"/>
      <c r="BM91" s="1779"/>
      <c r="BN91" s="608"/>
      <c r="BO91" s="663"/>
    </row>
    <row r="92" spans="1:67" ht="15" thickBot="1">
      <c r="A92" s="822"/>
      <c r="B92" s="695"/>
      <c r="C92" s="695"/>
      <c r="D92" s="672"/>
      <c r="E92" s="596"/>
      <c r="F92" s="608"/>
      <c r="G92" s="906"/>
      <c r="H92" s="608"/>
      <c r="I92" s="608"/>
      <c r="J92" s="608"/>
      <c r="K92" s="608"/>
      <c r="L92" s="608"/>
      <c r="M92" s="608"/>
      <c r="N92" s="608"/>
      <c r="O92" s="608"/>
      <c r="P92" s="608"/>
      <c r="Q92" s="608"/>
      <c r="R92" s="608"/>
      <c r="S92" s="608"/>
      <c r="T92" s="608"/>
      <c r="U92" s="608"/>
      <c r="V92" s="608"/>
      <c r="W92" s="608"/>
      <c r="X92" s="608"/>
      <c r="Y92" s="608"/>
      <c r="Z92" s="608"/>
      <c r="AA92" s="950"/>
      <c r="AB92" s="950"/>
      <c r="AC92" s="950"/>
      <c r="AD92" s="950"/>
      <c r="AE92" s="950"/>
      <c r="AF92" s="950"/>
      <c r="AG92" s="951"/>
      <c r="AH92" s="1780"/>
      <c r="AI92" s="1781"/>
      <c r="AJ92" s="1781"/>
      <c r="AK92" s="1781"/>
      <c r="AL92" s="1781"/>
      <c r="AM92" s="1781"/>
      <c r="AN92" s="1781"/>
      <c r="AO92" s="1781"/>
      <c r="AP92" s="1781"/>
      <c r="AQ92" s="1781"/>
      <c r="AR92" s="1781"/>
      <c r="AS92" s="1781"/>
      <c r="AT92" s="1781"/>
      <c r="AU92" s="1781"/>
      <c r="AV92" s="1781"/>
      <c r="AW92" s="1781"/>
      <c r="AX92" s="1781"/>
      <c r="AY92" s="1781"/>
      <c r="AZ92" s="1781"/>
      <c r="BA92" s="1781"/>
      <c r="BB92" s="1781"/>
      <c r="BC92" s="1781"/>
      <c r="BD92" s="1781"/>
      <c r="BE92" s="1781"/>
      <c r="BF92" s="1781"/>
      <c r="BG92" s="1781"/>
      <c r="BH92" s="1781"/>
      <c r="BI92" s="1781"/>
      <c r="BJ92" s="1781"/>
      <c r="BK92" s="1781"/>
      <c r="BL92" s="1781"/>
      <c r="BM92" s="1782"/>
      <c r="BN92" s="662"/>
      <c r="BO92" s="952"/>
    </row>
    <row r="93" spans="1:67" ht="15" thickBot="1">
      <c r="A93" s="822"/>
      <c r="B93" s="806"/>
      <c r="C93" s="807"/>
      <c r="D93" s="953"/>
      <c r="E93" s="596"/>
      <c r="F93" s="608"/>
      <c r="G93" s="906"/>
      <c r="H93" s="608"/>
      <c r="I93" s="608"/>
      <c r="J93" s="608"/>
      <c r="K93" s="608"/>
      <c r="L93" s="608"/>
      <c r="M93" s="608"/>
      <c r="N93" s="608"/>
      <c r="O93" s="608"/>
      <c r="P93" s="608"/>
      <c r="Q93" s="608"/>
      <c r="R93" s="608"/>
      <c r="S93" s="608"/>
      <c r="T93" s="608"/>
      <c r="U93" s="608"/>
      <c r="V93" s="608"/>
      <c r="W93" s="608"/>
      <c r="X93" s="608"/>
      <c r="Y93" s="608"/>
      <c r="Z93" s="608"/>
      <c r="AA93" s="608"/>
      <c r="AB93" s="608"/>
      <c r="AC93" s="608"/>
      <c r="AD93" s="608"/>
      <c r="AE93" s="608"/>
      <c r="AF93" s="608"/>
      <c r="AG93" s="608"/>
      <c r="AH93" s="608"/>
      <c r="AI93" s="608"/>
      <c r="AJ93" s="608"/>
      <c r="AK93" s="608"/>
      <c r="AL93" s="608"/>
      <c r="AM93" s="608"/>
      <c r="AN93" s="608"/>
      <c r="AO93" s="608"/>
      <c r="AP93" s="662"/>
      <c r="AQ93" s="608"/>
      <c r="AR93" s="608"/>
      <c r="AS93" s="608"/>
      <c r="AT93" s="608"/>
      <c r="AU93" s="906"/>
      <c r="AV93" s="906"/>
      <c r="AW93" s="608"/>
      <c r="AX93" s="608"/>
      <c r="AY93" s="608"/>
      <c r="AZ93" s="608"/>
      <c r="BA93" s="608"/>
      <c r="BB93" s="608"/>
      <c r="BC93" s="608"/>
      <c r="BD93" s="608"/>
      <c r="BE93" s="608"/>
      <c r="BF93" s="608"/>
      <c r="BG93" s="608"/>
      <c r="BH93" s="608"/>
      <c r="BI93" s="608"/>
      <c r="BJ93" s="608"/>
      <c r="BK93" s="608"/>
      <c r="BL93" s="954"/>
      <c r="BM93" s="954"/>
      <c r="BN93" s="954"/>
      <c r="BO93" s="955"/>
    </row>
    <row r="94" spans="1:67" ht="15" thickTop="1">
      <c r="D94" s="596"/>
      <c r="E94" s="596"/>
      <c r="F94" s="608"/>
      <c r="G94" s="906"/>
      <c r="H94" s="608"/>
      <c r="I94" s="608"/>
      <c r="J94" s="608"/>
      <c r="K94" s="608"/>
      <c r="L94" s="608"/>
      <c r="M94" s="608"/>
      <c r="N94" s="608"/>
      <c r="O94" s="608"/>
      <c r="P94" s="608"/>
      <c r="Q94" s="608"/>
      <c r="R94" s="608"/>
      <c r="S94" s="608"/>
      <c r="T94" s="608"/>
      <c r="U94" s="608"/>
      <c r="V94" s="608"/>
      <c r="W94" s="608"/>
      <c r="X94" s="608"/>
      <c r="Y94" s="608"/>
      <c r="Z94" s="608"/>
      <c r="AA94" s="608"/>
      <c r="AB94" s="608"/>
      <c r="AC94" s="608"/>
      <c r="AD94" s="608"/>
      <c r="AE94" s="608"/>
      <c r="AF94" s="662"/>
      <c r="AG94" s="662"/>
      <c r="AH94" s="608"/>
      <c r="AI94" s="608"/>
      <c r="AJ94" s="608"/>
      <c r="AK94" s="608"/>
      <c r="AL94" s="608"/>
      <c r="AM94" s="608"/>
      <c r="AN94" s="608"/>
      <c r="AO94" s="608"/>
      <c r="AP94" s="662"/>
      <c r="AQ94" s="608"/>
      <c r="AR94" s="608"/>
      <c r="AS94" s="608"/>
      <c r="AT94" s="608"/>
      <c r="AU94" s="906"/>
      <c r="AV94" s="906"/>
      <c r="AW94" s="608"/>
      <c r="AX94" s="608"/>
      <c r="AY94" s="608"/>
      <c r="AZ94" s="608"/>
      <c r="BA94" s="608"/>
      <c r="BB94" s="608"/>
      <c r="BC94" s="608"/>
      <c r="BD94" s="608"/>
      <c r="BE94" s="608"/>
      <c r="BF94" s="608"/>
      <c r="BG94" s="608"/>
      <c r="BH94" s="608"/>
      <c r="BI94" s="608"/>
      <c r="BJ94" s="608"/>
      <c r="BK94" s="662"/>
      <c r="BL94" s="662"/>
      <c r="BM94" s="662"/>
      <c r="BN94" s="662"/>
      <c r="BO94" s="682"/>
    </row>
    <row r="95" spans="1:67" hidden="1">
      <c r="B95" s="858"/>
    </row>
    <row r="96" spans="1:67" hidden="1">
      <c r="BO96" s="720"/>
    </row>
    <row r="97" spans="67:67" hidden="1">
      <c r="BO97" s="720"/>
    </row>
    <row r="98" spans="67:67" hidden="1">
      <c r="BO98" s="720"/>
    </row>
    <row r="99" spans="67:67" hidden="1">
      <c r="BO99" s="720"/>
    </row>
    <row r="100" spans="67:67" hidden="1">
      <c r="BO100" s="720"/>
    </row>
    <row r="101" spans="67:67" hidden="1">
      <c r="BO101" s="720"/>
    </row>
    <row r="102" spans="67:67" hidden="1">
      <c r="BO102" s="720"/>
    </row>
    <row r="103" spans="67:67" hidden="1">
      <c r="BO103" s="720"/>
    </row>
    <row r="104" spans="67:67" hidden="1">
      <c r="BO104" s="720"/>
    </row>
    <row r="105" spans="67:67" hidden="1">
      <c r="BO105" s="720"/>
    </row>
    <row r="106" spans="67:67" hidden="1">
      <c r="BO106" s="720"/>
    </row>
    <row r="107" spans="67:67" hidden="1">
      <c r="BO107" s="720"/>
    </row>
    <row r="108" spans="67:67" hidden="1">
      <c r="BO108" s="720"/>
    </row>
    <row r="109" spans="67:67" hidden="1"/>
    <row r="110" spans="67:67" hidden="1"/>
    <row r="111" spans="67:67" hidden="1"/>
    <row r="112" spans="67:67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</sheetData>
  <sheetProtection password="C46C" sheet="1" objects="1" scenarios="1" formatCells="0" formatColumns="0" formatRows="0"/>
  <mergeCells count="318">
    <mergeCell ref="X33:Y34"/>
    <mergeCell ref="AH21:BG22"/>
    <mergeCell ref="D29:D30"/>
    <mergeCell ref="L33:M34"/>
    <mergeCell ref="AB21:AC22"/>
    <mergeCell ref="E29:E30"/>
    <mergeCell ref="N33:O34"/>
    <mergeCell ref="P33:Q34"/>
    <mergeCell ref="R29:S30"/>
    <mergeCell ref="AB33:AC34"/>
    <mergeCell ref="D74:E75"/>
    <mergeCell ref="D77:E78"/>
    <mergeCell ref="D59:E60"/>
    <mergeCell ref="D46:E48"/>
    <mergeCell ref="D50:E52"/>
    <mergeCell ref="D53:E55"/>
    <mergeCell ref="D56:E57"/>
    <mergeCell ref="D62:E63"/>
    <mergeCell ref="D65:E66"/>
    <mergeCell ref="D68:E69"/>
    <mergeCell ref="D71:E72"/>
    <mergeCell ref="F29:G30"/>
    <mergeCell ref="H29:I30"/>
    <mergeCell ref="F33:G34"/>
    <mergeCell ref="D43:E45"/>
    <mergeCell ref="H33:I34"/>
    <mergeCell ref="D33:D34"/>
    <mergeCell ref="E33:E34"/>
    <mergeCell ref="Z33:AA34"/>
    <mergeCell ref="J29:K30"/>
    <mergeCell ref="L29:M30"/>
    <mergeCell ref="N29:O30"/>
    <mergeCell ref="P29:Q30"/>
    <mergeCell ref="J33:K34"/>
    <mergeCell ref="X29:Y30"/>
    <mergeCell ref="R33:S34"/>
    <mergeCell ref="T33:U34"/>
    <mergeCell ref="V33:W34"/>
    <mergeCell ref="Z29:AA30"/>
    <mergeCell ref="AH29:AI30"/>
    <mergeCell ref="AJ29:AK30"/>
    <mergeCell ref="AL29:AM30"/>
    <mergeCell ref="AB29:AC30"/>
    <mergeCell ref="AD29:AE30"/>
    <mergeCell ref="X25:Y26"/>
    <mergeCell ref="Z25:AA26"/>
    <mergeCell ref="L25:M26"/>
    <mergeCell ref="V25:W26"/>
    <mergeCell ref="N25:O26"/>
    <mergeCell ref="P25:Q26"/>
    <mergeCell ref="R25:S26"/>
    <mergeCell ref="T25:U26"/>
    <mergeCell ref="P21:Q22"/>
    <mergeCell ref="R21:S22"/>
    <mergeCell ref="T21:U22"/>
    <mergeCell ref="V21:W22"/>
    <mergeCell ref="D25:D26"/>
    <mergeCell ref="E25:E26"/>
    <mergeCell ref="F25:G26"/>
    <mergeCell ref="H25:I26"/>
    <mergeCell ref="J25:K26"/>
    <mergeCell ref="AB13:AC14"/>
    <mergeCell ref="J13:K14"/>
    <mergeCell ref="L13:M14"/>
    <mergeCell ref="N13:O14"/>
    <mergeCell ref="P13:Q14"/>
    <mergeCell ref="R13:S14"/>
    <mergeCell ref="X13:Y14"/>
    <mergeCell ref="E13:E14"/>
    <mergeCell ref="F13:G14"/>
    <mergeCell ref="AN13:AO14"/>
    <mergeCell ref="AP13:AQ14"/>
    <mergeCell ref="AL13:AM14"/>
    <mergeCell ref="Z13:AA14"/>
    <mergeCell ref="AD13:AE14"/>
    <mergeCell ref="AH13:AI14"/>
    <mergeCell ref="AF13:AG14"/>
    <mergeCell ref="H13:I14"/>
    <mergeCell ref="AZ13:BA14"/>
    <mergeCell ref="AT13:AU14"/>
    <mergeCell ref="BJ13:BK14"/>
    <mergeCell ref="D17:D18"/>
    <mergeCell ref="E17:E18"/>
    <mergeCell ref="T13:U14"/>
    <mergeCell ref="V13:W14"/>
    <mergeCell ref="AJ13:AK14"/>
    <mergeCell ref="V17:W18"/>
    <mergeCell ref="D13:D14"/>
    <mergeCell ref="D80:E81"/>
    <mergeCell ref="D83:E84"/>
    <mergeCell ref="BF13:BG14"/>
    <mergeCell ref="BD13:BE14"/>
    <mergeCell ref="AV13:AW14"/>
    <mergeCell ref="AS15:BH16"/>
    <mergeCell ref="BH13:BI14"/>
    <mergeCell ref="BB13:BC14"/>
    <mergeCell ref="AR13:AS14"/>
    <mergeCell ref="AX13:AY14"/>
    <mergeCell ref="P17:Q18"/>
    <mergeCell ref="R17:S18"/>
    <mergeCell ref="T17:U18"/>
    <mergeCell ref="AH88:BM92"/>
    <mergeCell ref="E89:AD91"/>
    <mergeCell ref="AX44:AY45"/>
    <mergeCell ref="AZ44:BA45"/>
    <mergeCell ref="BB44:BC45"/>
    <mergeCell ref="BD44:BE45"/>
    <mergeCell ref="AT44:AU45"/>
    <mergeCell ref="X17:Y18"/>
    <mergeCell ref="BF44:BG45"/>
    <mergeCell ref="BH47:BI48"/>
    <mergeCell ref="AT47:AU48"/>
    <mergeCell ref="T29:U30"/>
    <mergeCell ref="V29:W30"/>
    <mergeCell ref="Z17:AA18"/>
    <mergeCell ref="G41:AW41"/>
    <mergeCell ref="X21:Y22"/>
    <mergeCell ref="N17:O18"/>
    <mergeCell ref="BL44:BM45"/>
    <mergeCell ref="BL47:BM48"/>
    <mergeCell ref="BH44:BI45"/>
    <mergeCell ref="BJ44:BK45"/>
    <mergeCell ref="BJ47:BK48"/>
    <mergeCell ref="Q19:X20"/>
    <mergeCell ref="AV44:AW45"/>
    <mergeCell ref="Z21:AA22"/>
    <mergeCell ref="H23:R24"/>
    <mergeCell ref="N21:O22"/>
    <mergeCell ref="AZ47:BA48"/>
    <mergeCell ref="BB47:BC48"/>
    <mergeCell ref="BL50:BM51"/>
    <mergeCell ref="BH53:BI54"/>
    <mergeCell ref="BJ53:BK54"/>
    <mergeCell ref="BH50:BI51"/>
    <mergeCell ref="BJ50:BK51"/>
    <mergeCell ref="BL53:BM54"/>
    <mergeCell ref="BF47:BG48"/>
    <mergeCell ref="BD47:BE48"/>
    <mergeCell ref="BB50:BC51"/>
    <mergeCell ref="BD50:BE51"/>
    <mergeCell ref="BF50:BG51"/>
    <mergeCell ref="BB53:BC54"/>
    <mergeCell ref="BL56:BM57"/>
    <mergeCell ref="AZ56:BA57"/>
    <mergeCell ref="BD53:BE54"/>
    <mergeCell ref="BF53:BG54"/>
    <mergeCell ref="BJ56:BK57"/>
    <mergeCell ref="BH56:BI57"/>
    <mergeCell ref="AZ53:BA54"/>
    <mergeCell ref="BB56:BC57"/>
    <mergeCell ref="BD56:BE57"/>
    <mergeCell ref="BJ59:BK60"/>
    <mergeCell ref="BL59:BM60"/>
    <mergeCell ref="AT62:AU63"/>
    <mergeCell ref="AV62:AW63"/>
    <mergeCell ref="AX62:AY63"/>
    <mergeCell ref="AZ62:BA63"/>
    <mergeCell ref="BB62:BC63"/>
    <mergeCell ref="BD62:BE63"/>
    <mergeCell ref="BF62:BG63"/>
    <mergeCell ref="BH62:BI63"/>
    <mergeCell ref="BJ62:BK63"/>
    <mergeCell ref="BL62:BM63"/>
    <mergeCell ref="AT65:AU66"/>
    <mergeCell ref="AV65:AW66"/>
    <mergeCell ref="AX65:AY66"/>
    <mergeCell ref="AZ65:BA66"/>
    <mergeCell ref="BB65:BC66"/>
    <mergeCell ref="BD65:BE66"/>
    <mergeCell ref="BF65:BG66"/>
    <mergeCell ref="BH65:BI66"/>
    <mergeCell ref="BJ65:BK66"/>
    <mergeCell ref="BL65:BM66"/>
    <mergeCell ref="AT68:AU69"/>
    <mergeCell ref="AV68:AW69"/>
    <mergeCell ref="AX68:AY69"/>
    <mergeCell ref="AZ68:BA69"/>
    <mergeCell ref="BB68:BC69"/>
    <mergeCell ref="BD68:BE69"/>
    <mergeCell ref="BF68:BG69"/>
    <mergeCell ref="BH68:BI69"/>
    <mergeCell ref="BJ68:BK69"/>
    <mergeCell ref="BL68:BM69"/>
    <mergeCell ref="AT71:AU72"/>
    <mergeCell ref="AV71:AW72"/>
    <mergeCell ref="AX71:AY72"/>
    <mergeCell ref="AZ71:BA72"/>
    <mergeCell ref="BB71:BC72"/>
    <mergeCell ref="BD71:BE72"/>
    <mergeCell ref="BF71:BG72"/>
    <mergeCell ref="BH71:BI72"/>
    <mergeCell ref="BJ71:BK72"/>
    <mergeCell ref="BL71:BM72"/>
    <mergeCell ref="AT74:AU75"/>
    <mergeCell ref="AV74:AW75"/>
    <mergeCell ref="AX74:AY75"/>
    <mergeCell ref="AZ74:BA75"/>
    <mergeCell ref="BB74:BC75"/>
    <mergeCell ref="BD74:BE75"/>
    <mergeCell ref="BF74:BG75"/>
    <mergeCell ref="BH74:BI75"/>
    <mergeCell ref="BB77:BC78"/>
    <mergeCell ref="BD77:BE78"/>
    <mergeCell ref="BF77:BG78"/>
    <mergeCell ref="BH77:BI78"/>
    <mergeCell ref="BJ80:BK81"/>
    <mergeCell ref="BB80:BC81"/>
    <mergeCell ref="BD80:BE81"/>
    <mergeCell ref="BJ77:BK78"/>
    <mergeCell ref="BL83:BM84"/>
    <mergeCell ref="BL80:BM81"/>
    <mergeCell ref="BL74:BM75"/>
    <mergeCell ref="BL77:BM78"/>
    <mergeCell ref="BJ74:BK75"/>
    <mergeCell ref="BJ83:BK84"/>
    <mergeCell ref="AZ77:BA78"/>
    <mergeCell ref="G15:M16"/>
    <mergeCell ref="F19:H20"/>
    <mergeCell ref="F17:G18"/>
    <mergeCell ref="H17:I18"/>
    <mergeCell ref="J17:K18"/>
    <mergeCell ref="L17:M18"/>
    <mergeCell ref="AZ50:BA51"/>
    <mergeCell ref="AV47:AW48"/>
    <mergeCell ref="AX47:AY48"/>
    <mergeCell ref="AZ59:BA60"/>
    <mergeCell ref="BF56:BG57"/>
    <mergeCell ref="BB59:BC60"/>
    <mergeCell ref="BD59:BE60"/>
    <mergeCell ref="BF59:BG60"/>
    <mergeCell ref="BH59:BI60"/>
    <mergeCell ref="BF83:BG84"/>
    <mergeCell ref="BH83:BI84"/>
    <mergeCell ref="BD83:BE84"/>
    <mergeCell ref="AZ83:BA84"/>
    <mergeCell ref="BB83:BC84"/>
    <mergeCell ref="BF80:BG81"/>
    <mergeCell ref="BH80:BI81"/>
    <mergeCell ref="AZ80:BA81"/>
    <mergeCell ref="AV80:AW81"/>
    <mergeCell ref="AT50:AU51"/>
    <mergeCell ref="AX80:AY81"/>
    <mergeCell ref="AT53:AU54"/>
    <mergeCell ref="AV53:AW54"/>
    <mergeCell ref="AX53:AY54"/>
    <mergeCell ref="AT77:AU78"/>
    <mergeCell ref="AV77:AW78"/>
    <mergeCell ref="AX77:AY78"/>
    <mergeCell ref="AT83:AU84"/>
    <mergeCell ref="AV83:AW84"/>
    <mergeCell ref="AX83:AY84"/>
    <mergeCell ref="AT56:AU57"/>
    <mergeCell ref="AV56:AW57"/>
    <mergeCell ref="AX56:AY57"/>
    <mergeCell ref="AT59:AU60"/>
    <mergeCell ref="AV59:AW60"/>
    <mergeCell ref="AX59:AY60"/>
    <mergeCell ref="AT80:AU81"/>
    <mergeCell ref="AX50:AY51"/>
    <mergeCell ref="AP33:AQ34"/>
    <mergeCell ref="BL13:BM14"/>
    <mergeCell ref="BL25:BM26"/>
    <mergeCell ref="BD29:BE30"/>
    <mergeCell ref="BB29:BC30"/>
    <mergeCell ref="AR29:AS30"/>
    <mergeCell ref="AT29:AU30"/>
    <mergeCell ref="AV29:AW30"/>
    <mergeCell ref="AR33:AS34"/>
    <mergeCell ref="AB25:AC26"/>
    <mergeCell ref="AD25:AE26"/>
    <mergeCell ref="AF25:AG26"/>
    <mergeCell ref="AH17:AI18"/>
    <mergeCell ref="AB17:AC18"/>
    <mergeCell ref="AV50:AW51"/>
    <mergeCell ref="AN33:AO34"/>
    <mergeCell ref="AD33:AE34"/>
    <mergeCell ref="AI23:AO24"/>
    <mergeCell ref="AF29:AG30"/>
    <mergeCell ref="AL33:AM34"/>
    <mergeCell ref="AF33:AG34"/>
    <mergeCell ref="AH33:AI34"/>
    <mergeCell ref="AJ33:AK34"/>
    <mergeCell ref="AN25:AO26"/>
    <mergeCell ref="AN29:AO30"/>
    <mergeCell ref="AL17:AM18"/>
    <mergeCell ref="AZ17:BA18"/>
    <mergeCell ref="AP17:AQ18"/>
    <mergeCell ref="AR17:AS18"/>
    <mergeCell ref="AT17:AU18"/>
    <mergeCell ref="AP29:AQ30"/>
    <mergeCell ref="AX17:AY18"/>
    <mergeCell ref="AZ25:BA26"/>
    <mergeCell ref="AX29:AY30"/>
    <mergeCell ref="AZ29:BA30"/>
    <mergeCell ref="BF29:BG30"/>
    <mergeCell ref="BH29:BI30"/>
    <mergeCell ref="AN17:AO18"/>
    <mergeCell ref="AN19:BA20"/>
    <mergeCell ref="AL25:AM26"/>
    <mergeCell ref="BJ29:BK30"/>
    <mergeCell ref="BL29:BM30"/>
    <mergeCell ref="C2:Y2"/>
    <mergeCell ref="BJ25:BK26"/>
    <mergeCell ref="AV25:AW26"/>
    <mergeCell ref="BD25:BE26"/>
    <mergeCell ref="BF25:BG26"/>
    <mergeCell ref="BH25:BI26"/>
    <mergeCell ref="AX25:AY26"/>
    <mergeCell ref="N4:AM5"/>
    <mergeCell ref="BB17:BC18"/>
    <mergeCell ref="AV17:AW18"/>
    <mergeCell ref="BB25:BC26"/>
    <mergeCell ref="AH25:AI26"/>
    <mergeCell ref="AR25:AS26"/>
    <mergeCell ref="AT25:AU26"/>
    <mergeCell ref="AP25:AQ26"/>
    <mergeCell ref="AJ17:AK18"/>
    <mergeCell ref="AJ25:AK26"/>
  </mergeCells>
  <phoneticPr fontId="125" type="noConversion"/>
  <hyperlinks>
    <hyperlink ref="C2:E2" location="MainMenu!A1" display="MainMenu!A1"/>
  </hyperlinks>
  <printOptions horizontalCentered="1"/>
  <pageMargins left="0.118110236220472" right="0.38" top="0.76" bottom="0.36811023599999998" header="0.19" footer="0.27"/>
  <pageSetup paperSize="9" scale="90" orientation="portrait" r:id="rId1"/>
  <headerFooter alignWithMargins="0">
    <oddHeader>&amp;Lmrkiritpatel@gmail.com / imu20593@gmail.com / dpbaria@gmail.com</oddHeader>
    <oddFooter>&amp;LPrepared by Cyber Group Dangs      Page &amp;P of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IR65536"/>
  <sheetViews>
    <sheetView showRowColHeaders="0" workbookViewId="0">
      <pane ySplit="1" topLeftCell="A2" activePane="bottomLeft" state="frozen"/>
      <selection activeCell="A2" sqref="A2:O2"/>
      <selection pane="bottomLeft" activeCell="H12" sqref="H12"/>
    </sheetView>
  </sheetViews>
  <sheetFormatPr defaultColWidth="0" defaultRowHeight="12.75"/>
  <cols>
    <col min="1" max="1" width="9.75" style="127" customWidth="1"/>
    <col min="2" max="2" width="9.625" style="127" customWidth="1"/>
    <col min="3" max="3" width="16.875" style="127" customWidth="1"/>
    <col min="4" max="4" width="1.125" style="127" customWidth="1"/>
    <col min="5" max="5" width="10" style="127" customWidth="1"/>
    <col min="6" max="6" width="17.125" style="127" customWidth="1"/>
    <col min="7" max="7" width="10.375" style="127" customWidth="1"/>
    <col min="8" max="8" width="24.875" style="127" customWidth="1"/>
    <col min="9" max="9" width="8.375" style="127" customWidth="1"/>
    <col min="10" max="10" width="10.125" style="127" hidden="1" customWidth="1"/>
    <col min="11" max="11" width="12.125" style="127" customWidth="1"/>
    <col min="12" max="12" width="3.375" style="127" customWidth="1"/>
    <col min="13" max="16" width="0" style="132" hidden="1" customWidth="1"/>
    <col min="17" max="17" width="20.75" style="132" hidden="1" customWidth="1"/>
    <col min="18" max="252" width="0" style="132" hidden="1" customWidth="1"/>
    <col min="253" max="16384" width="0" style="29" hidden="1"/>
  </cols>
  <sheetData>
    <row r="1" spans="1:17" s="15" customFormat="1" ht="24" customHeight="1">
      <c r="A1" s="1029" t="s">
        <v>131</v>
      </c>
      <c r="B1" s="1029"/>
      <c r="C1" s="1029"/>
      <c r="D1" s="1029"/>
      <c r="E1" s="1029"/>
      <c r="F1" s="234" t="s">
        <v>14</v>
      </c>
      <c r="G1" s="234"/>
      <c r="H1" s="234"/>
      <c r="I1" s="234"/>
      <c r="J1" s="234"/>
      <c r="K1" s="234"/>
      <c r="L1" s="234"/>
      <c r="M1" s="14"/>
      <c r="N1" s="14"/>
      <c r="O1" s="14"/>
      <c r="P1" s="14"/>
      <c r="Q1" s="14"/>
    </row>
    <row r="2" spans="1:17" s="19" customFormat="1" ht="21" customHeight="1">
      <c r="A2" s="16"/>
      <c r="B2" s="17" t="s">
        <v>132</v>
      </c>
      <c r="C2" s="158">
        <v>40603</v>
      </c>
      <c r="D2" s="114"/>
      <c r="E2" s="159">
        <v>40909</v>
      </c>
      <c r="F2" s="17" t="s">
        <v>115</v>
      </c>
      <c r="G2" s="158">
        <v>40909</v>
      </c>
      <c r="H2" s="160">
        <v>41275</v>
      </c>
      <c r="I2" s="230"/>
      <c r="J2" s="230"/>
      <c r="K2" s="230"/>
      <c r="L2" s="152" t="s">
        <v>53</v>
      </c>
      <c r="M2" s="18"/>
      <c r="N2" s="18"/>
      <c r="O2" s="18"/>
      <c r="P2" s="18"/>
      <c r="Q2" s="18"/>
    </row>
    <row r="3" spans="1:17" s="15" customFormat="1" ht="15" customHeight="1">
      <c r="A3" s="20"/>
      <c r="B3" s="20"/>
      <c r="C3" s="129"/>
      <c r="D3" s="129"/>
      <c r="E3" s="130" t="s">
        <v>133</v>
      </c>
      <c r="F3" s="131"/>
      <c r="G3" s="129"/>
      <c r="H3" s="166" t="s">
        <v>202</v>
      </c>
      <c r="I3" s="20"/>
      <c r="J3" s="20"/>
      <c r="K3" s="20"/>
      <c r="L3" s="20"/>
    </row>
    <row r="4" spans="1:17" s="23" customFormat="1" ht="3.75" customHeight="1">
      <c r="A4" s="21"/>
      <c r="B4" s="21"/>
      <c r="C4" s="22"/>
      <c r="D4" s="22"/>
      <c r="E4" s="21"/>
      <c r="F4" s="21"/>
      <c r="G4" s="21"/>
      <c r="H4" s="21"/>
      <c r="I4" s="21"/>
      <c r="J4" s="21"/>
      <c r="K4" s="51"/>
      <c r="L4" s="21"/>
    </row>
    <row r="5" spans="1:17" s="24" customFormat="1" ht="21" customHeight="1">
      <c r="A5" s="34" t="str">
        <f>UPPER(H5)</f>
        <v>SHRI K J PATEL</v>
      </c>
      <c r="B5" s="34"/>
      <c r="C5" s="22" t="s">
        <v>67</v>
      </c>
      <c r="D5" s="22"/>
      <c r="E5" s="242" t="s">
        <v>119</v>
      </c>
      <c r="F5" s="243"/>
      <c r="G5" s="245"/>
      <c r="H5" s="145" t="s">
        <v>119</v>
      </c>
      <c r="I5" s="146"/>
      <c r="J5" s="147"/>
      <c r="K5" s="868" t="s">
        <v>592</v>
      </c>
      <c r="L5" s="147"/>
    </row>
    <row r="6" spans="1:17" s="24" customFormat="1" ht="21" customHeight="1">
      <c r="A6" s="34" t="str">
        <f>UPPER(H6)</f>
        <v>KIRITCHANDRA JAYANTILAL PATEL</v>
      </c>
      <c r="B6" s="34"/>
      <c r="C6" s="22" t="s">
        <v>68</v>
      </c>
      <c r="D6" s="22"/>
      <c r="E6" s="242" t="s">
        <v>148</v>
      </c>
      <c r="F6" s="243"/>
      <c r="G6" s="245"/>
      <c r="H6" s="145" t="s">
        <v>148</v>
      </c>
      <c r="I6" s="146"/>
      <c r="J6" s="147"/>
      <c r="K6" s="868" t="s">
        <v>593</v>
      </c>
      <c r="L6" s="147"/>
    </row>
    <row r="7" spans="1:17" s="24" customFormat="1" ht="21" customHeight="1">
      <c r="A7" s="34" t="str">
        <f>UPPER(H7)</f>
        <v>JAYANTILAL RATILAL PATEL</v>
      </c>
      <c r="B7" s="34"/>
      <c r="C7" s="22" t="s">
        <v>69</v>
      </c>
      <c r="D7" s="22"/>
      <c r="E7" s="242" t="s">
        <v>149</v>
      </c>
      <c r="F7" s="243"/>
      <c r="G7" s="245"/>
      <c r="H7" s="145" t="s">
        <v>149</v>
      </c>
      <c r="I7" s="146"/>
      <c r="J7" s="147"/>
      <c r="K7" s="147"/>
      <c r="L7" s="147"/>
    </row>
    <row r="8" spans="1:17" s="149" customFormat="1" ht="21" customHeight="1">
      <c r="A8" s="148"/>
      <c r="B8" s="148"/>
      <c r="C8" s="136" t="s">
        <v>79</v>
      </c>
      <c r="D8" s="110"/>
      <c r="E8" s="242" t="s">
        <v>49</v>
      </c>
      <c r="F8" s="244"/>
      <c r="G8" s="246"/>
      <c r="H8" s="141" t="s">
        <v>633</v>
      </c>
      <c r="I8" s="140"/>
      <c r="J8" s="133"/>
      <c r="K8" s="133"/>
      <c r="L8" s="133"/>
    </row>
    <row r="9" spans="1:17" s="149" customFormat="1" ht="21" customHeight="1">
      <c r="A9" s="148"/>
      <c r="B9" s="148"/>
      <c r="C9" s="136" t="s">
        <v>80</v>
      </c>
      <c r="D9" s="110"/>
      <c r="E9" s="242" t="s">
        <v>15</v>
      </c>
      <c r="F9" s="242"/>
      <c r="G9" s="247"/>
      <c r="H9" s="141" t="s">
        <v>646</v>
      </c>
      <c r="I9" s="140"/>
      <c r="J9" s="133"/>
      <c r="K9" s="133"/>
      <c r="L9" s="133"/>
    </row>
    <row r="10" spans="1:17" s="149" customFormat="1" ht="21" customHeight="1">
      <c r="A10" s="148"/>
      <c r="B10" s="148"/>
      <c r="C10" s="136" t="s">
        <v>81</v>
      </c>
      <c r="D10" s="110"/>
      <c r="E10" s="242" t="s">
        <v>50</v>
      </c>
      <c r="F10" s="242"/>
      <c r="G10" s="247"/>
      <c r="H10" s="141" t="s">
        <v>599</v>
      </c>
      <c r="I10" s="140"/>
      <c r="J10" s="133"/>
      <c r="K10" s="133"/>
      <c r="L10" s="133"/>
    </row>
    <row r="11" spans="1:17" s="24" customFormat="1" ht="21" customHeight="1">
      <c r="A11" s="34"/>
      <c r="B11" s="34"/>
      <c r="C11" s="136" t="s">
        <v>82</v>
      </c>
      <c r="D11" s="110"/>
      <c r="E11" s="242" t="s">
        <v>51</v>
      </c>
      <c r="F11" s="242"/>
      <c r="G11" s="247"/>
      <c r="H11" s="141" t="s">
        <v>600</v>
      </c>
      <c r="I11" s="140"/>
      <c r="J11" s="133"/>
      <c r="K11" s="133"/>
      <c r="L11" s="133"/>
    </row>
    <row r="12" spans="1:17" s="24" customFormat="1" ht="21" customHeight="1">
      <c r="A12" s="143"/>
      <c r="B12" s="143"/>
      <c r="C12" s="136" t="s">
        <v>83</v>
      </c>
      <c r="D12" s="110"/>
      <c r="E12" s="242" t="s">
        <v>274</v>
      </c>
      <c r="F12" s="242"/>
      <c r="G12" s="247"/>
      <c r="H12" s="141" t="s">
        <v>311</v>
      </c>
      <c r="I12" s="140"/>
      <c r="J12" s="133"/>
      <c r="K12" s="133"/>
      <c r="L12" s="133"/>
    </row>
    <row r="13" spans="1:17" s="24" customFormat="1" ht="21" customHeight="1">
      <c r="A13" s="143"/>
      <c r="B13" s="143"/>
      <c r="C13" s="136" t="s">
        <v>84</v>
      </c>
      <c r="D13" s="110"/>
      <c r="E13" s="1031" t="s">
        <v>275</v>
      </c>
      <c r="F13" s="1031"/>
      <c r="G13" s="245"/>
      <c r="H13" s="141" t="s">
        <v>275</v>
      </c>
      <c r="I13" s="140"/>
      <c r="J13" s="133"/>
      <c r="K13" s="133"/>
      <c r="L13" s="133"/>
    </row>
    <row r="14" spans="1:17" s="24" customFormat="1" ht="21" customHeight="1">
      <c r="A14" s="143"/>
      <c r="B14" s="143"/>
      <c r="C14" s="136" t="s">
        <v>85</v>
      </c>
      <c r="D14" s="110"/>
      <c r="E14" s="1031">
        <v>394710</v>
      </c>
      <c r="F14" s="1031"/>
      <c r="G14" s="247"/>
      <c r="H14" s="141">
        <v>394710</v>
      </c>
      <c r="I14" s="140"/>
      <c r="J14" s="133"/>
      <c r="K14" s="133"/>
      <c r="L14" s="133"/>
    </row>
    <row r="15" spans="1:17" s="24" customFormat="1" ht="21" customHeight="1">
      <c r="A15" s="34"/>
      <c r="B15" s="143"/>
      <c r="C15" s="22" t="s">
        <v>70</v>
      </c>
      <c r="D15" s="22"/>
      <c r="E15" s="1030">
        <v>22310</v>
      </c>
      <c r="F15" s="1030"/>
      <c r="G15" s="245"/>
      <c r="H15" s="161" t="s">
        <v>601</v>
      </c>
      <c r="I15" s="162"/>
      <c r="J15" s="163"/>
      <c r="K15" s="126"/>
      <c r="L15" s="126"/>
    </row>
    <row r="16" spans="1:17" s="24" customFormat="1" ht="21" customHeight="1">
      <c r="A16" s="34" t="str">
        <f>UPPER(H16)</f>
        <v>SENIOR CLERK</v>
      </c>
      <c r="B16" s="34"/>
      <c r="C16" s="22" t="s">
        <v>71</v>
      </c>
      <c r="D16" s="22"/>
      <c r="E16" s="243" t="s">
        <v>240</v>
      </c>
      <c r="F16" s="243"/>
      <c r="G16" s="245"/>
      <c r="H16" s="145" t="s">
        <v>240</v>
      </c>
      <c r="I16" s="146"/>
      <c r="J16" s="147"/>
      <c r="K16" s="147"/>
      <c r="L16" s="147"/>
    </row>
    <row r="17" spans="1:17" s="24" customFormat="1" ht="21" customHeight="1">
      <c r="A17" s="34"/>
      <c r="B17" s="34" t="str">
        <f>UPPER(H17)</f>
        <v>ACFPP3047F</v>
      </c>
      <c r="C17" s="22" t="s">
        <v>86</v>
      </c>
      <c r="D17" s="22"/>
      <c r="E17" s="243" t="s">
        <v>2</v>
      </c>
      <c r="F17" s="243"/>
      <c r="G17" s="245"/>
      <c r="H17" s="145" t="s">
        <v>2</v>
      </c>
      <c r="I17" s="146"/>
      <c r="J17" s="147"/>
      <c r="K17" s="147"/>
      <c r="L17" s="147"/>
    </row>
    <row r="18" spans="1:17" s="24" customFormat="1" ht="21" customHeight="1">
      <c r="A18" s="34" t="str">
        <f>IF(H19="male","M","F")</f>
        <v>M</v>
      </c>
      <c r="B18" s="34" t="str">
        <f>UPPER(H18)</f>
        <v>VALSAD</v>
      </c>
      <c r="C18" s="22" t="s">
        <v>87</v>
      </c>
      <c r="D18" s="22"/>
      <c r="E18" s="243" t="s">
        <v>122</v>
      </c>
      <c r="F18" s="243"/>
      <c r="G18" s="248"/>
      <c r="H18" s="145" t="s">
        <v>122</v>
      </c>
      <c r="I18" s="146"/>
      <c r="J18" s="147"/>
      <c r="K18" s="147"/>
      <c r="L18" s="147"/>
    </row>
    <row r="19" spans="1:17" s="24" customFormat="1" ht="21" customHeight="1">
      <c r="A19" s="34" t="str">
        <f>UPPER(H19)</f>
        <v>MALE</v>
      </c>
      <c r="B19" s="143">
        <f>SEARCH("L",H19)</f>
        <v>3</v>
      </c>
      <c r="C19" s="22" t="s">
        <v>150</v>
      </c>
      <c r="D19" s="22"/>
      <c r="E19" s="243" t="s">
        <v>239</v>
      </c>
      <c r="F19" s="243"/>
      <c r="G19" s="245"/>
      <c r="H19" s="145" t="s">
        <v>239</v>
      </c>
      <c r="I19" s="146"/>
      <c r="J19" s="147"/>
      <c r="K19" s="147"/>
      <c r="L19" s="147"/>
    </row>
    <row r="20" spans="1:17" s="24" customFormat="1" ht="21" customHeight="1">
      <c r="A20" s="34" t="str">
        <f>UPPER(H23)</f>
        <v>MEDICAL OFFICER</v>
      </c>
      <c r="B20" s="143"/>
      <c r="C20" s="22" t="s">
        <v>88</v>
      </c>
      <c r="D20" s="22"/>
      <c r="E20" s="243" t="s">
        <v>301</v>
      </c>
      <c r="F20" s="243"/>
      <c r="G20" s="245"/>
      <c r="H20" s="145" t="s">
        <v>635</v>
      </c>
      <c r="I20" s="146"/>
      <c r="J20" s="147"/>
      <c r="K20" s="147"/>
      <c r="L20" s="147"/>
    </row>
    <row r="21" spans="1:17" s="24" customFormat="1" ht="21" customHeight="1">
      <c r="A21" s="34" t="str">
        <f>UPPER(H24)</f>
        <v>PRIMARY HEALTH CENTER SAPUTARA</v>
      </c>
      <c r="B21" s="34"/>
      <c r="C21" s="22" t="s">
        <v>87</v>
      </c>
      <c r="D21" s="22"/>
      <c r="E21" s="243" t="s">
        <v>122</v>
      </c>
      <c r="F21" s="243"/>
      <c r="G21" s="248"/>
      <c r="H21" s="145" t="s">
        <v>122</v>
      </c>
      <c r="I21" s="146"/>
      <c r="J21" s="147"/>
      <c r="K21" s="147"/>
      <c r="L21" s="147"/>
    </row>
    <row r="22" spans="1:17" s="24" customFormat="1" ht="21" customHeight="1">
      <c r="A22" s="34" t="str">
        <f>UPPER(H22)</f>
        <v>DANGS DISTRICT PANCHAYAT</v>
      </c>
      <c r="B22" s="34"/>
      <c r="C22" s="22" t="s">
        <v>72</v>
      </c>
      <c r="D22" s="22"/>
      <c r="E22" s="242" t="s">
        <v>120</v>
      </c>
      <c r="F22" s="243"/>
      <c r="G22" s="245"/>
      <c r="H22" s="145" t="s">
        <v>312</v>
      </c>
      <c r="I22" s="146"/>
      <c r="J22" s="147"/>
      <c r="K22" s="147"/>
      <c r="L22" s="147"/>
    </row>
    <row r="23" spans="1:17" s="142" customFormat="1" ht="21" customHeight="1">
      <c r="A23" s="1026" t="s">
        <v>135</v>
      </c>
      <c r="B23" s="138"/>
      <c r="C23" s="31" t="s">
        <v>74</v>
      </c>
      <c r="D23" s="22"/>
      <c r="E23" s="242" t="s">
        <v>121</v>
      </c>
      <c r="F23" s="243"/>
      <c r="G23" s="245"/>
      <c r="H23" s="145" t="s">
        <v>313</v>
      </c>
      <c r="I23" s="146"/>
      <c r="J23" s="147"/>
      <c r="K23" s="147"/>
      <c r="L23" s="147"/>
    </row>
    <row r="24" spans="1:17" s="142" customFormat="1" ht="21" customHeight="1">
      <c r="A24" s="1027"/>
      <c r="B24" s="139"/>
      <c r="C24" s="32" t="s">
        <v>75</v>
      </c>
      <c r="D24" s="22"/>
      <c r="E24" s="242" t="s">
        <v>151</v>
      </c>
      <c r="F24" s="243"/>
      <c r="G24" s="249"/>
      <c r="H24" s="145" t="s">
        <v>314</v>
      </c>
      <c r="I24" s="146"/>
      <c r="J24" s="147"/>
      <c r="K24" s="147"/>
      <c r="L24" s="147"/>
    </row>
    <row r="25" spans="1:17" s="24" customFormat="1" ht="21" customHeight="1">
      <c r="A25" s="1028"/>
      <c r="B25" s="150" t="str">
        <f>UPPER(H25)</f>
        <v>SAPUTARA</v>
      </c>
      <c r="C25" s="137" t="s">
        <v>76</v>
      </c>
      <c r="D25" s="22"/>
      <c r="E25" s="242" t="s">
        <v>36</v>
      </c>
      <c r="F25" s="243"/>
      <c r="G25" s="249"/>
      <c r="H25" s="145" t="s">
        <v>632</v>
      </c>
      <c r="I25" s="146"/>
      <c r="J25" s="147"/>
      <c r="K25" s="147"/>
      <c r="L25" s="147"/>
      <c r="M25" s="26"/>
      <c r="N25" s="26"/>
      <c r="O25" s="26"/>
      <c r="P25" s="26"/>
      <c r="Q25" s="26"/>
    </row>
    <row r="26" spans="1:17" s="24" customFormat="1" ht="21" customHeight="1">
      <c r="B26" s="142"/>
      <c r="C26" s="22" t="s">
        <v>231</v>
      </c>
      <c r="D26" s="22"/>
      <c r="E26" s="242" t="s">
        <v>5</v>
      </c>
      <c r="F26" s="243"/>
      <c r="G26" s="249"/>
      <c r="H26" s="145" t="s">
        <v>631</v>
      </c>
      <c r="I26" s="146"/>
      <c r="J26" s="147"/>
      <c r="K26" s="147"/>
      <c r="L26" s="147"/>
      <c r="M26" s="26"/>
      <c r="N26" s="26"/>
      <c r="O26" s="26"/>
      <c r="P26" s="26"/>
      <c r="Q26" s="26"/>
    </row>
    <row r="27" spans="1:17" s="24" customFormat="1" ht="21" customHeight="1">
      <c r="A27" s="34" t="str">
        <f>UPPER(H27)</f>
        <v>KISHORBHAI BABURAVBHAI RATHOD</v>
      </c>
      <c r="B27" s="142"/>
      <c r="C27" s="22" t="s">
        <v>73</v>
      </c>
      <c r="D27" s="22"/>
      <c r="E27" s="242" t="s">
        <v>3</v>
      </c>
      <c r="F27" s="243"/>
      <c r="G27" s="249"/>
      <c r="H27" s="145" t="s">
        <v>641</v>
      </c>
      <c r="I27" s="146"/>
      <c r="J27" s="147"/>
      <c r="K27" s="147"/>
      <c r="L27" s="147"/>
      <c r="M27" s="26"/>
      <c r="N27" s="26"/>
      <c r="O27" s="26"/>
      <c r="P27" s="26"/>
      <c r="Q27" s="26"/>
    </row>
    <row r="28" spans="1:17" s="23" customFormat="1" ht="15" customHeight="1">
      <c r="A28" s="51" t="str">
        <f>UPPER(H26)</f>
        <v>ALPESH KISHORBHAI RATHOD</v>
      </c>
      <c r="B28" s="21"/>
      <c r="C28" s="17" t="s">
        <v>136</v>
      </c>
      <c r="D28" s="115"/>
      <c r="E28" s="117"/>
      <c r="F28" s="990" t="s">
        <v>636</v>
      </c>
      <c r="G28" s="117"/>
      <c r="H28" s="164"/>
      <c r="I28" s="164"/>
      <c r="J28" s="164"/>
      <c r="K28" s="116"/>
      <c r="L28" s="116"/>
      <c r="M28" s="25"/>
      <c r="N28" s="25"/>
      <c r="O28" s="25"/>
      <c r="P28" s="25"/>
      <c r="Q28" s="25"/>
    </row>
    <row r="29" spans="1:17" s="23" customFormat="1" ht="15" customHeight="1">
      <c r="A29" s="51" t="str">
        <f>UPPER(H29)</f>
        <v>STATE BANK OF INDIA</v>
      </c>
      <c r="C29" s="22" t="s">
        <v>77</v>
      </c>
      <c r="D29" s="22"/>
      <c r="E29" s="242" t="s">
        <v>35</v>
      </c>
      <c r="F29" s="243"/>
      <c r="G29" s="250"/>
      <c r="H29" s="141" t="s">
        <v>35</v>
      </c>
      <c r="I29" s="165"/>
      <c r="J29" s="165"/>
      <c r="K29" s="134"/>
      <c r="L29" s="134"/>
      <c r="M29" s="25"/>
      <c r="N29" s="25"/>
      <c r="O29" s="25"/>
      <c r="P29" s="25"/>
      <c r="Q29" s="25"/>
    </row>
    <row r="30" spans="1:17" s="23" customFormat="1" ht="15.75">
      <c r="A30" s="144"/>
      <c r="B30" s="111"/>
      <c r="C30" s="22" t="s">
        <v>78</v>
      </c>
      <c r="D30" s="22"/>
      <c r="E30" s="251" t="s">
        <v>123</v>
      </c>
      <c r="F30" s="252"/>
      <c r="G30" s="253"/>
      <c r="H30" s="156">
        <v>10936167655</v>
      </c>
      <c r="I30" s="156"/>
      <c r="J30" s="156"/>
      <c r="K30" s="135"/>
      <c r="L30" s="135"/>
      <c r="M30" s="25"/>
      <c r="N30" s="25"/>
      <c r="O30" s="25"/>
      <c r="P30" s="25"/>
      <c r="Q30" s="25"/>
    </row>
    <row r="31" spans="1:17">
      <c r="A31" s="128"/>
    </row>
    <row r="32" spans="1:17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46C" sheet="1" objects="1" scenarios="1" formatCells="0" formatColumns="0" formatRows="0"/>
  <mergeCells count="5">
    <mergeCell ref="A23:A25"/>
    <mergeCell ref="A1:E1"/>
    <mergeCell ref="E15:F15"/>
    <mergeCell ref="E13:F13"/>
    <mergeCell ref="E14:F14"/>
  </mergeCells>
  <phoneticPr fontId="20" type="noConversion"/>
  <dataValidations count="2">
    <dataValidation type="textLength" operator="equal" allowBlank="1" showInputMessage="1" showErrorMessage="1" errorTitle="Enter TAN Number" error="TAN Number Must be 10 Character" promptTitle="Enter TAN Number" prompt="TAN Number Must be 10 Character" sqref="H20">
      <formula1>10</formula1>
    </dataValidation>
    <dataValidation type="textLength" operator="equal" allowBlank="1" showInputMessage="1" showErrorMessage="1" errorTitle="Enter PAN Number" error="PAN Number Must be 10 Character" promptTitle="Enter PAN Number" prompt="PAN Number Must be 10 Character" sqref="H17">
      <formula1>10</formula1>
    </dataValidation>
  </dataValidations>
  <hyperlinks>
    <hyperlink ref="A1:C1" location="MainMenu!A1" display="MainMenu!A1"/>
  </hyperlinks>
  <pageMargins left="0" right="0" top="0.75" bottom="0.5" header="0.25" footer="0.25"/>
  <pageSetup paperSize="9" scale="73" fitToHeight="2" orientation="portrait" horizontalDpi="1200" verticalDpi="12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AL65536"/>
  <sheetViews>
    <sheetView workbookViewId="0">
      <pane xSplit="1" ySplit="5" topLeftCell="B6" activePane="bottomRight" state="frozen"/>
      <selection activeCell="R67" sqref="R67"/>
      <selection pane="topRight" activeCell="R67" sqref="R67"/>
      <selection pane="bottomLeft" activeCell="R67" sqref="R67"/>
      <selection pane="bottomRight" sqref="A1:D1"/>
    </sheetView>
  </sheetViews>
  <sheetFormatPr defaultColWidth="0" defaultRowHeight="15" zeroHeight="1"/>
  <cols>
    <col min="1" max="1" width="19" style="191" customWidth="1"/>
    <col min="2" max="10" width="8.875" style="215" customWidth="1"/>
    <col min="11" max="13" width="8.875" style="211" customWidth="1"/>
    <col min="14" max="14" width="9.625" style="207" customWidth="1"/>
    <col min="15" max="15" width="0.625" style="191" customWidth="1"/>
    <col min="16" max="16384" width="9.625" style="191" hidden="1"/>
  </cols>
  <sheetData>
    <row r="1" spans="1:38" ht="22.5" customHeight="1" thickBot="1">
      <c r="A1" s="1033" t="s">
        <v>39</v>
      </c>
      <c r="B1" s="1033"/>
      <c r="C1" s="1033"/>
      <c r="D1" s="1033"/>
      <c r="E1" s="186"/>
      <c r="F1" s="187" t="s">
        <v>46</v>
      </c>
      <c r="G1" s="188"/>
      <c r="H1" s="188"/>
      <c r="I1" s="188"/>
      <c r="J1" s="189"/>
      <c r="K1" s="189"/>
      <c r="L1" s="189"/>
      <c r="M1" s="189"/>
      <c r="N1" s="189"/>
      <c r="O1" s="189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90"/>
      <c r="AL1" s="190"/>
    </row>
    <row r="2" spans="1:38" ht="22.5" customHeight="1" thickTop="1" thickBot="1">
      <c r="A2" s="192"/>
      <c r="B2" s="193" t="s">
        <v>94</v>
      </c>
      <c r="C2" s="194"/>
      <c r="D2" s="194"/>
      <c r="E2" s="195"/>
      <c r="F2" s="195"/>
      <c r="G2" s="196"/>
      <c r="H2" s="197"/>
      <c r="I2" s="198"/>
      <c r="J2" s="198"/>
      <c r="K2" s="198"/>
      <c r="L2" s="198"/>
      <c r="M2" s="198"/>
      <c r="N2" s="198"/>
      <c r="O2" s="189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  <c r="AI2" s="190"/>
      <c r="AJ2" s="190"/>
      <c r="AK2" s="190"/>
      <c r="AL2" s="190"/>
    </row>
    <row r="3" spans="1:38" ht="15.75" thickTop="1">
      <c r="A3" s="199" t="s">
        <v>103</v>
      </c>
      <c r="B3" s="1032" t="str">
        <f>'Other Deails'!H5</f>
        <v>Shri K J Patel</v>
      </c>
      <c r="C3" s="1032"/>
      <c r="D3" s="1032"/>
      <c r="E3" s="1032"/>
      <c r="F3" s="201"/>
      <c r="G3" s="201" t="s">
        <v>241</v>
      </c>
      <c r="H3" s="200" t="str">
        <f>'Other Deails'!A16</f>
        <v>SENIOR CLERK</v>
      </c>
      <c r="I3" s="200"/>
      <c r="J3" s="200"/>
      <c r="K3" s="202"/>
      <c r="L3" s="202"/>
      <c r="M3" s="202"/>
      <c r="N3" s="199"/>
      <c r="O3" s="203"/>
    </row>
    <row r="4" spans="1:38">
      <c r="A4" s="204" t="s">
        <v>242</v>
      </c>
      <c r="B4" s="64" t="s">
        <v>63</v>
      </c>
      <c r="C4" s="205"/>
      <c r="E4" s="205"/>
      <c r="F4" s="218"/>
      <c r="G4" s="206" t="s">
        <v>243</v>
      </c>
      <c r="H4" s="329">
        <v>40725</v>
      </c>
      <c r="I4" s="330"/>
      <c r="J4" s="206"/>
      <c r="K4" s="206"/>
      <c r="L4" s="206"/>
      <c r="M4" s="206"/>
      <c r="N4" s="204"/>
      <c r="O4" s="203"/>
    </row>
    <row r="5" spans="1:38" ht="17.100000000000001" customHeight="1">
      <c r="A5" s="207"/>
      <c r="B5" s="208">
        <f>Salary!C11</f>
        <v>40603</v>
      </c>
      <c r="C5" s="208">
        <f>B5+31</f>
        <v>40634</v>
      </c>
      <c r="D5" s="208">
        <f>C5+30</f>
        <v>40664</v>
      </c>
      <c r="E5" s="208">
        <f>D5+31</f>
        <v>40695</v>
      </c>
      <c r="F5" s="208">
        <f>E5+30</f>
        <v>40725</v>
      </c>
      <c r="G5" s="208">
        <f>F5+31</f>
        <v>40756</v>
      </c>
      <c r="H5" s="208">
        <f>G5+31</f>
        <v>40787</v>
      </c>
      <c r="I5" s="208">
        <f>H5+30</f>
        <v>40817</v>
      </c>
      <c r="J5" s="209">
        <f>I5+31</f>
        <v>40848</v>
      </c>
      <c r="K5" s="208">
        <f>J5+30</f>
        <v>40878</v>
      </c>
      <c r="L5" s="208">
        <f>K5+31</f>
        <v>40909</v>
      </c>
      <c r="M5" s="208">
        <f>L5+31</f>
        <v>40940</v>
      </c>
      <c r="N5" s="207" t="s">
        <v>6</v>
      </c>
      <c r="O5" s="203"/>
    </row>
    <row r="6" spans="1:38" ht="17.100000000000001" customHeight="1">
      <c r="A6" s="207" t="s">
        <v>244</v>
      </c>
      <c r="B6" s="331">
        <v>12770</v>
      </c>
      <c r="C6" s="331">
        <v>12770</v>
      </c>
      <c r="D6" s="331">
        <v>12770</v>
      </c>
      <c r="E6" s="331">
        <v>12770</v>
      </c>
      <c r="F6" s="331">
        <v>13280</v>
      </c>
      <c r="G6" s="331">
        <v>13280</v>
      </c>
      <c r="H6" s="331">
        <v>13280</v>
      </c>
      <c r="I6" s="331">
        <v>13280</v>
      </c>
      <c r="J6" s="331">
        <v>13280</v>
      </c>
      <c r="K6" s="331">
        <v>13280</v>
      </c>
      <c r="L6" s="331">
        <v>13280</v>
      </c>
      <c r="M6" s="331">
        <v>13280</v>
      </c>
      <c r="N6" s="220">
        <f t="shared" ref="N6:N40" si="0">SUM(B6:M6)</f>
        <v>157320</v>
      </c>
      <c r="O6" s="203"/>
    </row>
    <row r="7" spans="1:38">
      <c r="A7" s="207" t="s">
        <v>245</v>
      </c>
      <c r="B7" s="332">
        <v>0</v>
      </c>
      <c r="C7" s="332">
        <v>0</v>
      </c>
      <c r="D7" s="332">
        <v>0</v>
      </c>
      <c r="E7" s="332">
        <v>0</v>
      </c>
      <c r="F7" s="332">
        <v>0</v>
      </c>
      <c r="G7" s="332">
        <v>0</v>
      </c>
      <c r="H7" s="332">
        <v>0</v>
      </c>
      <c r="I7" s="332">
        <v>0</v>
      </c>
      <c r="J7" s="332">
        <v>0</v>
      </c>
      <c r="K7" s="332">
        <v>0</v>
      </c>
      <c r="L7" s="332">
        <v>0</v>
      </c>
      <c r="M7" s="332">
        <v>0</v>
      </c>
      <c r="N7" s="220">
        <f t="shared" si="0"/>
        <v>0</v>
      </c>
      <c r="O7" s="203"/>
    </row>
    <row r="8" spans="1:38">
      <c r="A8" s="207" t="s">
        <v>64</v>
      </c>
      <c r="B8" s="332">
        <v>4200</v>
      </c>
      <c r="C8" s="332">
        <v>4200</v>
      </c>
      <c r="D8" s="332">
        <v>4200</v>
      </c>
      <c r="E8" s="332">
        <v>4200</v>
      </c>
      <c r="F8" s="332">
        <v>4200</v>
      </c>
      <c r="G8" s="332">
        <v>4200</v>
      </c>
      <c r="H8" s="332">
        <v>4200</v>
      </c>
      <c r="I8" s="332">
        <v>4200</v>
      </c>
      <c r="J8" s="332">
        <v>4200</v>
      </c>
      <c r="K8" s="332">
        <v>4200</v>
      </c>
      <c r="L8" s="332">
        <v>4200</v>
      </c>
      <c r="M8" s="332">
        <v>4200</v>
      </c>
      <c r="N8" s="220">
        <f t="shared" si="0"/>
        <v>50400</v>
      </c>
      <c r="O8" s="203"/>
    </row>
    <row r="9" spans="1:38" hidden="1">
      <c r="A9" s="210"/>
      <c r="B9" s="332"/>
      <c r="C9" s="332"/>
      <c r="D9" s="332"/>
      <c r="E9" s="332"/>
      <c r="F9" s="332"/>
      <c r="G9" s="332"/>
      <c r="H9" s="332"/>
      <c r="I9" s="332"/>
      <c r="J9" s="332"/>
      <c r="K9" s="332"/>
      <c r="L9" s="332"/>
      <c r="M9" s="332"/>
      <c r="N9" s="221">
        <f t="shared" si="0"/>
        <v>0</v>
      </c>
      <c r="O9" s="203"/>
    </row>
    <row r="10" spans="1:38">
      <c r="A10" s="207" t="s">
        <v>48</v>
      </c>
      <c r="B10" s="332">
        <v>0</v>
      </c>
      <c r="C10" s="332">
        <v>0</v>
      </c>
      <c r="D10" s="332">
        <v>0</v>
      </c>
      <c r="E10" s="332">
        <v>0</v>
      </c>
      <c r="F10" s="332">
        <v>0</v>
      </c>
      <c r="G10" s="332">
        <v>0</v>
      </c>
      <c r="H10" s="332">
        <v>0</v>
      </c>
      <c r="I10" s="332">
        <v>0</v>
      </c>
      <c r="J10" s="332">
        <v>0</v>
      </c>
      <c r="K10" s="332">
        <v>0</v>
      </c>
      <c r="L10" s="332">
        <v>0</v>
      </c>
      <c r="M10" s="332">
        <v>0</v>
      </c>
      <c r="N10" s="220">
        <f t="shared" si="0"/>
        <v>0</v>
      </c>
      <c r="O10" s="203"/>
    </row>
    <row r="11" spans="1:38" hidden="1">
      <c r="A11" s="210"/>
      <c r="B11" s="332">
        <f>B9+B10</f>
        <v>0</v>
      </c>
      <c r="C11" s="332">
        <f t="shared" ref="C11:M11" si="1">C9+C10</f>
        <v>0</v>
      </c>
      <c r="D11" s="332">
        <f t="shared" si="1"/>
        <v>0</v>
      </c>
      <c r="E11" s="332">
        <f t="shared" si="1"/>
        <v>0</v>
      </c>
      <c r="F11" s="332">
        <f t="shared" si="1"/>
        <v>0</v>
      </c>
      <c r="G11" s="332">
        <f t="shared" si="1"/>
        <v>0</v>
      </c>
      <c r="H11" s="332">
        <f t="shared" si="1"/>
        <v>0</v>
      </c>
      <c r="I11" s="332">
        <f t="shared" si="1"/>
        <v>0</v>
      </c>
      <c r="J11" s="332">
        <f t="shared" si="1"/>
        <v>0</v>
      </c>
      <c r="K11" s="332">
        <f t="shared" si="1"/>
        <v>0</v>
      </c>
      <c r="L11" s="332">
        <f t="shared" si="1"/>
        <v>0</v>
      </c>
      <c r="M11" s="332">
        <f t="shared" si="1"/>
        <v>0</v>
      </c>
      <c r="N11" s="221">
        <f t="shared" si="0"/>
        <v>0</v>
      </c>
      <c r="O11" s="203"/>
    </row>
    <row r="12" spans="1:38">
      <c r="A12" s="207" t="s">
        <v>246</v>
      </c>
      <c r="B12" s="237">
        <v>7637</v>
      </c>
      <c r="C12" s="237">
        <v>7637</v>
      </c>
      <c r="D12" s="237">
        <v>7637</v>
      </c>
      <c r="E12" s="237">
        <v>7637</v>
      </c>
      <c r="F12" s="237">
        <v>8915</v>
      </c>
      <c r="G12" s="237">
        <v>8915</v>
      </c>
      <c r="H12" s="237">
        <v>8915</v>
      </c>
      <c r="I12" s="237">
        <v>10138</v>
      </c>
      <c r="J12" s="237">
        <v>10138</v>
      </c>
      <c r="K12" s="237">
        <v>10138</v>
      </c>
      <c r="L12" s="237">
        <v>10138</v>
      </c>
      <c r="M12" s="237">
        <v>10138</v>
      </c>
      <c r="N12" s="220">
        <f t="shared" si="0"/>
        <v>107983</v>
      </c>
      <c r="O12" s="203"/>
    </row>
    <row r="13" spans="1:38" ht="17.100000000000001" customHeight="1">
      <c r="A13" s="207" t="s">
        <v>45</v>
      </c>
      <c r="B13" s="241">
        <v>0</v>
      </c>
      <c r="C13" s="241">
        <v>0</v>
      </c>
      <c r="D13" s="241">
        <v>0</v>
      </c>
      <c r="E13" s="241">
        <v>0</v>
      </c>
      <c r="F13" s="241">
        <v>0</v>
      </c>
      <c r="G13" s="241">
        <v>0</v>
      </c>
      <c r="H13" s="241">
        <v>0</v>
      </c>
      <c r="I13" s="241">
        <v>0</v>
      </c>
      <c r="J13" s="241">
        <v>0</v>
      </c>
      <c r="K13" s="241">
        <v>0</v>
      </c>
      <c r="L13" s="241">
        <v>0</v>
      </c>
      <c r="M13" s="241">
        <v>0</v>
      </c>
      <c r="N13" s="220">
        <f t="shared" si="0"/>
        <v>0</v>
      </c>
      <c r="O13" s="203"/>
    </row>
    <row r="14" spans="1:38" ht="17.100000000000001" customHeight="1">
      <c r="A14" s="207" t="s">
        <v>247</v>
      </c>
      <c r="B14" s="237">
        <v>100</v>
      </c>
      <c r="C14" s="237">
        <v>100</v>
      </c>
      <c r="D14" s="237">
        <v>100</v>
      </c>
      <c r="E14" s="237">
        <v>100</v>
      </c>
      <c r="F14" s="237">
        <v>100</v>
      </c>
      <c r="G14" s="237">
        <v>100</v>
      </c>
      <c r="H14" s="237">
        <v>100</v>
      </c>
      <c r="I14" s="237">
        <v>100</v>
      </c>
      <c r="J14" s="237">
        <v>100</v>
      </c>
      <c r="K14" s="237">
        <v>100</v>
      </c>
      <c r="L14" s="237">
        <v>100</v>
      </c>
      <c r="M14" s="237">
        <v>100</v>
      </c>
      <c r="N14" s="220">
        <f t="shared" si="0"/>
        <v>1200</v>
      </c>
      <c r="O14" s="203"/>
    </row>
    <row r="15" spans="1:38" ht="17.100000000000001" customHeight="1">
      <c r="A15" s="207" t="s">
        <v>248</v>
      </c>
      <c r="B15" s="237">
        <v>0</v>
      </c>
      <c r="C15" s="237">
        <v>0</v>
      </c>
      <c r="D15" s="237">
        <v>0</v>
      </c>
      <c r="E15" s="237">
        <v>0</v>
      </c>
      <c r="F15" s="237">
        <v>0</v>
      </c>
      <c r="G15" s="237">
        <v>0</v>
      </c>
      <c r="H15" s="237">
        <v>0</v>
      </c>
      <c r="I15" s="237">
        <v>0</v>
      </c>
      <c r="J15" s="237">
        <v>0</v>
      </c>
      <c r="K15" s="237">
        <v>0</v>
      </c>
      <c r="L15" s="237">
        <v>0</v>
      </c>
      <c r="M15" s="237">
        <v>0</v>
      </c>
      <c r="N15" s="220">
        <f t="shared" si="0"/>
        <v>0</v>
      </c>
      <c r="O15" s="203"/>
    </row>
    <row r="16" spans="1:38" ht="17.100000000000001" customHeight="1">
      <c r="A16" s="207" t="s">
        <v>249</v>
      </c>
      <c r="B16" s="237">
        <v>200</v>
      </c>
      <c r="C16" s="237">
        <v>200</v>
      </c>
      <c r="D16" s="237">
        <v>200</v>
      </c>
      <c r="E16" s="237">
        <v>200</v>
      </c>
      <c r="F16" s="237">
        <v>200</v>
      </c>
      <c r="G16" s="237">
        <v>200</v>
      </c>
      <c r="H16" s="237">
        <v>200</v>
      </c>
      <c r="I16" s="237">
        <v>200</v>
      </c>
      <c r="J16" s="237">
        <v>200</v>
      </c>
      <c r="K16" s="237">
        <v>200</v>
      </c>
      <c r="L16" s="237">
        <v>200</v>
      </c>
      <c r="M16" s="237">
        <v>200</v>
      </c>
      <c r="N16" s="220">
        <f t="shared" si="0"/>
        <v>2400</v>
      </c>
      <c r="O16" s="203"/>
    </row>
    <row r="17" spans="1:15" ht="17.100000000000001" customHeight="1">
      <c r="A17" s="207" t="s">
        <v>47</v>
      </c>
      <c r="B17" s="237">
        <v>280</v>
      </c>
      <c r="C17" s="237">
        <v>280</v>
      </c>
      <c r="D17" s="237">
        <v>280</v>
      </c>
      <c r="E17" s="237">
        <v>280</v>
      </c>
      <c r="F17" s="237">
        <v>280</v>
      </c>
      <c r="G17" s="237">
        <v>280</v>
      </c>
      <c r="H17" s="237">
        <v>280</v>
      </c>
      <c r="I17" s="237">
        <v>280</v>
      </c>
      <c r="J17" s="237">
        <v>280</v>
      </c>
      <c r="K17" s="237">
        <v>280</v>
      </c>
      <c r="L17" s="237">
        <v>280</v>
      </c>
      <c r="M17" s="237">
        <v>280</v>
      </c>
      <c r="N17" s="220">
        <f t="shared" si="0"/>
        <v>3360</v>
      </c>
      <c r="O17" s="203"/>
    </row>
    <row r="18" spans="1:15" ht="17.100000000000001" customHeight="1">
      <c r="A18" s="207" t="s">
        <v>250</v>
      </c>
      <c r="B18" s="237">
        <v>0</v>
      </c>
      <c r="C18" s="237">
        <v>0</v>
      </c>
      <c r="D18" s="237">
        <v>0</v>
      </c>
      <c r="E18" s="237">
        <v>0</v>
      </c>
      <c r="F18" s="237">
        <v>0</v>
      </c>
      <c r="G18" s="237">
        <v>0</v>
      </c>
      <c r="H18" s="237">
        <v>0</v>
      </c>
      <c r="I18" s="237">
        <v>0</v>
      </c>
      <c r="J18" s="237">
        <v>0</v>
      </c>
      <c r="K18" s="237">
        <v>0</v>
      </c>
      <c r="L18" s="237">
        <v>0</v>
      </c>
      <c r="M18" s="237">
        <v>0</v>
      </c>
      <c r="N18" s="220">
        <f t="shared" si="0"/>
        <v>0</v>
      </c>
      <c r="O18" s="203"/>
    </row>
    <row r="19" spans="1:15" ht="17.100000000000001" customHeight="1">
      <c r="A19" s="207" t="s">
        <v>297</v>
      </c>
      <c r="B19" s="237">
        <v>35200</v>
      </c>
      <c r="C19" s="237">
        <v>0</v>
      </c>
      <c r="D19" s="237">
        <v>0</v>
      </c>
      <c r="E19" s="237">
        <v>0</v>
      </c>
      <c r="F19" s="237">
        <v>0</v>
      </c>
      <c r="G19" s="237">
        <v>0</v>
      </c>
      <c r="H19" s="237">
        <v>0</v>
      </c>
      <c r="I19" s="237">
        <v>0</v>
      </c>
      <c r="J19" s="237">
        <v>0</v>
      </c>
      <c r="K19" s="237">
        <v>0</v>
      </c>
      <c r="L19" s="237">
        <v>0</v>
      </c>
      <c r="M19" s="237">
        <v>0</v>
      </c>
      <c r="N19" s="220">
        <f t="shared" si="0"/>
        <v>35200</v>
      </c>
      <c r="O19" s="203"/>
    </row>
    <row r="20" spans="1:15" ht="17.100000000000001" customHeight="1">
      <c r="A20" s="207" t="s">
        <v>253</v>
      </c>
      <c r="B20" s="222">
        <f>SUM(B6:B19)-B19</f>
        <v>25187</v>
      </c>
      <c r="C20" s="222">
        <f t="shared" ref="C20:N20" si="2">SUM(C6:C19)-C19</f>
        <v>25187</v>
      </c>
      <c r="D20" s="222">
        <f t="shared" si="2"/>
        <v>25187</v>
      </c>
      <c r="E20" s="222">
        <f t="shared" si="2"/>
        <v>25187</v>
      </c>
      <c r="F20" s="222">
        <f t="shared" si="2"/>
        <v>26975</v>
      </c>
      <c r="G20" s="222">
        <f t="shared" si="2"/>
        <v>26975</v>
      </c>
      <c r="H20" s="222">
        <f t="shared" si="2"/>
        <v>26975</v>
      </c>
      <c r="I20" s="222">
        <f t="shared" si="2"/>
        <v>28198</v>
      </c>
      <c r="J20" s="222">
        <f t="shared" si="2"/>
        <v>28198</v>
      </c>
      <c r="K20" s="222">
        <f t="shared" si="2"/>
        <v>28198</v>
      </c>
      <c r="L20" s="222">
        <f t="shared" si="2"/>
        <v>28198</v>
      </c>
      <c r="M20" s="222">
        <f t="shared" si="2"/>
        <v>28198</v>
      </c>
      <c r="N20" s="222">
        <f t="shared" si="2"/>
        <v>322663</v>
      </c>
      <c r="O20" s="203"/>
    </row>
    <row r="21" spans="1:15" ht="17.100000000000001" hidden="1" customHeight="1">
      <c r="A21" s="207"/>
      <c r="B21" s="222"/>
      <c r="C21" s="222"/>
      <c r="D21" s="223"/>
      <c r="E21" s="223"/>
      <c r="F21" s="223"/>
      <c r="G21" s="223"/>
      <c r="H21" s="223"/>
      <c r="I21" s="223"/>
      <c r="J21" s="224"/>
      <c r="K21" s="223"/>
      <c r="L21" s="223"/>
      <c r="M21" s="223"/>
      <c r="N21" s="220">
        <f t="shared" si="0"/>
        <v>0</v>
      </c>
      <c r="O21" s="203"/>
    </row>
    <row r="22" spans="1:15" ht="17.100000000000001" customHeight="1">
      <c r="A22" s="207" t="s">
        <v>254</v>
      </c>
      <c r="B22" s="237">
        <v>0</v>
      </c>
      <c r="C22" s="237">
        <v>0</v>
      </c>
      <c r="D22" s="237">
        <v>0</v>
      </c>
      <c r="E22" s="237">
        <v>0</v>
      </c>
      <c r="F22" s="237">
        <v>0</v>
      </c>
      <c r="G22" s="237">
        <v>0</v>
      </c>
      <c r="H22" s="237">
        <v>0</v>
      </c>
      <c r="I22" s="237">
        <v>0</v>
      </c>
      <c r="J22" s="237">
        <v>0</v>
      </c>
      <c r="K22" s="237">
        <v>0</v>
      </c>
      <c r="L22" s="237">
        <v>0</v>
      </c>
      <c r="M22" s="237">
        <v>0</v>
      </c>
      <c r="N22" s="220">
        <f t="shared" si="0"/>
        <v>0</v>
      </c>
      <c r="O22" s="203"/>
    </row>
    <row r="23" spans="1:15" ht="17.100000000000001" customHeight="1">
      <c r="A23" s="207" t="s">
        <v>255</v>
      </c>
      <c r="B23" s="237">
        <v>0</v>
      </c>
      <c r="C23" s="237">
        <v>0</v>
      </c>
      <c r="D23" s="237">
        <v>0</v>
      </c>
      <c r="E23" s="237">
        <v>0</v>
      </c>
      <c r="F23" s="237">
        <v>0</v>
      </c>
      <c r="G23" s="237">
        <v>0</v>
      </c>
      <c r="H23" s="237">
        <v>0</v>
      </c>
      <c r="I23" s="237">
        <v>0</v>
      </c>
      <c r="J23" s="237">
        <v>0</v>
      </c>
      <c r="K23" s="237">
        <v>0</v>
      </c>
      <c r="L23" s="237">
        <v>0</v>
      </c>
      <c r="M23" s="237">
        <v>0</v>
      </c>
      <c r="N23" s="220">
        <f t="shared" si="0"/>
        <v>0</v>
      </c>
      <c r="O23" s="203"/>
    </row>
    <row r="24" spans="1:15" ht="17.100000000000001" customHeight="1">
      <c r="A24" s="207" t="s">
        <v>256</v>
      </c>
      <c r="B24" s="237">
        <v>0</v>
      </c>
      <c r="C24" s="237">
        <v>0</v>
      </c>
      <c r="D24" s="237">
        <v>0</v>
      </c>
      <c r="E24" s="237">
        <v>0</v>
      </c>
      <c r="F24" s="237">
        <v>0</v>
      </c>
      <c r="G24" s="237">
        <v>0</v>
      </c>
      <c r="H24" s="237">
        <v>0</v>
      </c>
      <c r="I24" s="237">
        <v>0</v>
      </c>
      <c r="J24" s="237">
        <v>0</v>
      </c>
      <c r="K24" s="237">
        <v>0</v>
      </c>
      <c r="L24" s="237">
        <v>0</v>
      </c>
      <c r="M24" s="237">
        <v>0</v>
      </c>
      <c r="N24" s="220">
        <f t="shared" si="0"/>
        <v>0</v>
      </c>
      <c r="O24" s="203"/>
    </row>
    <row r="25" spans="1:15" ht="17.100000000000001" customHeight="1">
      <c r="A25" s="207" t="s">
        <v>257</v>
      </c>
      <c r="B25" s="237">
        <v>0</v>
      </c>
      <c r="C25" s="237">
        <v>0</v>
      </c>
      <c r="D25" s="237">
        <v>0</v>
      </c>
      <c r="E25" s="237">
        <v>0</v>
      </c>
      <c r="F25" s="237">
        <v>0</v>
      </c>
      <c r="G25" s="237">
        <v>0</v>
      </c>
      <c r="H25" s="237">
        <v>0</v>
      </c>
      <c r="I25" s="237">
        <v>0</v>
      </c>
      <c r="J25" s="237">
        <v>0</v>
      </c>
      <c r="K25" s="237">
        <v>0</v>
      </c>
      <c r="L25" s="237">
        <v>0</v>
      </c>
      <c r="M25" s="237">
        <v>0</v>
      </c>
      <c r="N25" s="220">
        <f t="shared" si="0"/>
        <v>0</v>
      </c>
      <c r="O25" s="203"/>
    </row>
    <row r="26" spans="1:15" ht="17.100000000000001" customHeight="1">
      <c r="A26" s="207" t="s">
        <v>258</v>
      </c>
      <c r="B26" s="237">
        <v>0</v>
      </c>
      <c r="C26" s="237">
        <v>0</v>
      </c>
      <c r="D26" s="237">
        <v>0</v>
      </c>
      <c r="E26" s="237">
        <v>0</v>
      </c>
      <c r="F26" s="237">
        <v>0</v>
      </c>
      <c r="G26" s="237">
        <v>0</v>
      </c>
      <c r="H26" s="237">
        <v>0</v>
      </c>
      <c r="I26" s="237">
        <v>0</v>
      </c>
      <c r="J26" s="237">
        <v>0</v>
      </c>
      <c r="K26" s="237">
        <v>0</v>
      </c>
      <c r="L26" s="237">
        <v>0</v>
      </c>
      <c r="M26" s="237">
        <v>0</v>
      </c>
      <c r="N26" s="220">
        <f t="shared" si="0"/>
        <v>0</v>
      </c>
      <c r="O26" s="203"/>
    </row>
    <row r="27" spans="1:15" ht="17.100000000000001" customHeight="1">
      <c r="A27" s="207" t="s">
        <v>259</v>
      </c>
      <c r="B27" s="237">
        <v>0</v>
      </c>
      <c r="C27" s="237">
        <v>0</v>
      </c>
      <c r="D27" s="237">
        <v>0</v>
      </c>
      <c r="E27" s="237">
        <v>0</v>
      </c>
      <c r="F27" s="237">
        <v>0</v>
      </c>
      <c r="G27" s="237">
        <v>0</v>
      </c>
      <c r="H27" s="237">
        <v>0</v>
      </c>
      <c r="I27" s="237">
        <v>0</v>
      </c>
      <c r="J27" s="237">
        <v>0</v>
      </c>
      <c r="K27" s="237">
        <v>0</v>
      </c>
      <c r="L27" s="237">
        <v>0</v>
      </c>
      <c r="M27" s="237">
        <v>0</v>
      </c>
      <c r="N27" s="220">
        <f t="shared" si="0"/>
        <v>0</v>
      </c>
      <c r="O27" s="203"/>
    </row>
    <row r="28" spans="1:15" ht="17.100000000000001" customHeight="1">
      <c r="A28" s="207" t="s">
        <v>52</v>
      </c>
      <c r="B28" s="237">
        <v>0</v>
      </c>
      <c r="C28" s="237">
        <v>0</v>
      </c>
      <c r="D28" s="237">
        <v>0</v>
      </c>
      <c r="E28" s="237">
        <v>0</v>
      </c>
      <c r="F28" s="237">
        <v>0</v>
      </c>
      <c r="G28" s="237">
        <v>0</v>
      </c>
      <c r="H28" s="237">
        <v>0</v>
      </c>
      <c r="I28" s="237">
        <v>0</v>
      </c>
      <c r="J28" s="237">
        <v>0</v>
      </c>
      <c r="K28" s="237">
        <v>0</v>
      </c>
      <c r="L28" s="237">
        <v>0</v>
      </c>
      <c r="M28" s="237">
        <v>0</v>
      </c>
      <c r="N28" s="220">
        <f t="shared" si="0"/>
        <v>0</v>
      </c>
      <c r="O28" s="203"/>
    </row>
    <row r="29" spans="1:15" ht="17.100000000000001" customHeight="1">
      <c r="A29" s="207" t="s">
        <v>260</v>
      </c>
      <c r="B29" s="237">
        <v>3360</v>
      </c>
      <c r="C29" s="237">
        <v>3350</v>
      </c>
      <c r="D29" s="237">
        <v>3340</v>
      </c>
      <c r="E29" s="237">
        <v>3330</v>
      </c>
      <c r="F29" s="237">
        <v>3320</v>
      </c>
      <c r="G29" s="237">
        <v>3310</v>
      </c>
      <c r="H29" s="237">
        <v>3300</v>
      </c>
      <c r="I29" s="237">
        <v>3290</v>
      </c>
      <c r="J29" s="237">
        <v>3280</v>
      </c>
      <c r="K29" s="237">
        <v>3270</v>
      </c>
      <c r="L29" s="237">
        <v>3260</v>
      </c>
      <c r="M29" s="237">
        <v>3250</v>
      </c>
      <c r="N29" s="220">
        <f t="shared" si="0"/>
        <v>39660</v>
      </c>
      <c r="O29" s="203"/>
    </row>
    <row r="30" spans="1:15" ht="17.100000000000001" customHeight="1">
      <c r="A30" s="207" t="s">
        <v>261</v>
      </c>
      <c r="B30" s="237">
        <v>4000</v>
      </c>
      <c r="C30" s="237">
        <v>4000</v>
      </c>
      <c r="D30" s="237">
        <v>4000</v>
      </c>
      <c r="E30" s="237">
        <v>4000</v>
      </c>
      <c r="F30" s="237">
        <v>4000</v>
      </c>
      <c r="G30" s="237">
        <v>4000</v>
      </c>
      <c r="H30" s="237">
        <v>4000</v>
      </c>
      <c r="I30" s="237">
        <v>4000</v>
      </c>
      <c r="J30" s="237">
        <v>4000</v>
      </c>
      <c r="K30" s="237">
        <v>4000</v>
      </c>
      <c r="L30" s="237">
        <v>7000</v>
      </c>
      <c r="M30" s="237">
        <v>4000</v>
      </c>
      <c r="N30" s="220">
        <f t="shared" si="0"/>
        <v>51000</v>
      </c>
      <c r="O30" s="203"/>
    </row>
    <row r="31" spans="1:15" ht="17.100000000000001" customHeight="1">
      <c r="A31" s="207" t="s">
        <v>262</v>
      </c>
      <c r="B31" s="237">
        <v>0</v>
      </c>
      <c r="C31" s="237">
        <v>0</v>
      </c>
      <c r="D31" s="237">
        <v>0</v>
      </c>
      <c r="E31" s="237">
        <v>0</v>
      </c>
      <c r="F31" s="237">
        <v>0</v>
      </c>
      <c r="G31" s="237">
        <v>0</v>
      </c>
      <c r="H31" s="237">
        <v>0</v>
      </c>
      <c r="I31" s="237">
        <v>0</v>
      </c>
      <c r="J31" s="237">
        <v>0</v>
      </c>
      <c r="K31" s="237">
        <v>0</v>
      </c>
      <c r="L31" s="237">
        <v>0</v>
      </c>
      <c r="M31" s="237">
        <v>0</v>
      </c>
      <c r="N31" s="220">
        <f t="shared" si="0"/>
        <v>0</v>
      </c>
      <c r="O31" s="203"/>
    </row>
    <row r="32" spans="1:15" ht="17.100000000000001" customHeight="1">
      <c r="A32" s="207" t="s">
        <v>65</v>
      </c>
      <c r="B32" s="237">
        <v>0</v>
      </c>
      <c r="C32" s="237">
        <v>0</v>
      </c>
      <c r="D32" s="237">
        <v>0</v>
      </c>
      <c r="E32" s="237">
        <v>0</v>
      </c>
      <c r="F32" s="237">
        <v>0</v>
      </c>
      <c r="G32" s="237">
        <v>0</v>
      </c>
      <c r="H32" s="237">
        <v>0</v>
      </c>
      <c r="I32" s="237">
        <v>0</v>
      </c>
      <c r="J32" s="237">
        <v>0</v>
      </c>
      <c r="K32" s="237">
        <v>0</v>
      </c>
      <c r="L32" s="237">
        <v>0</v>
      </c>
      <c r="M32" s="237">
        <v>0</v>
      </c>
      <c r="N32" s="220">
        <f t="shared" si="0"/>
        <v>0</v>
      </c>
      <c r="O32" s="203"/>
    </row>
    <row r="33" spans="1:15" ht="17.100000000000001" customHeight="1">
      <c r="A33" s="207" t="s">
        <v>263</v>
      </c>
      <c r="B33" s="237">
        <v>200</v>
      </c>
      <c r="C33" s="237">
        <v>200</v>
      </c>
      <c r="D33" s="237">
        <v>200</v>
      </c>
      <c r="E33" s="237">
        <v>200</v>
      </c>
      <c r="F33" s="237">
        <v>200</v>
      </c>
      <c r="G33" s="237">
        <v>200</v>
      </c>
      <c r="H33" s="237">
        <v>200</v>
      </c>
      <c r="I33" s="237">
        <v>200</v>
      </c>
      <c r="J33" s="237">
        <v>200</v>
      </c>
      <c r="K33" s="237">
        <v>200</v>
      </c>
      <c r="L33" s="237">
        <v>200</v>
      </c>
      <c r="M33" s="237">
        <v>200</v>
      </c>
      <c r="N33" s="220">
        <f t="shared" si="0"/>
        <v>2400</v>
      </c>
      <c r="O33" s="203"/>
    </row>
    <row r="34" spans="1:15" ht="17.100000000000001" customHeight="1">
      <c r="A34" s="207" t="s">
        <v>264</v>
      </c>
      <c r="B34" s="237">
        <v>100</v>
      </c>
      <c r="C34" s="237">
        <v>100</v>
      </c>
      <c r="D34" s="237">
        <v>100</v>
      </c>
      <c r="E34" s="237">
        <v>100</v>
      </c>
      <c r="F34" s="237">
        <v>100</v>
      </c>
      <c r="G34" s="237">
        <v>100</v>
      </c>
      <c r="H34" s="237">
        <v>100</v>
      </c>
      <c r="I34" s="237">
        <v>100</v>
      </c>
      <c r="J34" s="237">
        <v>100</v>
      </c>
      <c r="K34" s="237">
        <v>100</v>
      </c>
      <c r="L34" s="237">
        <v>100</v>
      </c>
      <c r="M34" s="237">
        <v>100</v>
      </c>
      <c r="N34" s="220">
        <f t="shared" si="0"/>
        <v>1200</v>
      </c>
      <c r="O34" s="203"/>
    </row>
    <row r="35" spans="1:15" ht="17.100000000000001" customHeight="1">
      <c r="A35" s="207" t="s">
        <v>9</v>
      </c>
      <c r="B35" s="237">
        <v>0</v>
      </c>
      <c r="C35" s="237">
        <v>0</v>
      </c>
      <c r="D35" s="237">
        <v>0</v>
      </c>
      <c r="E35" s="237">
        <v>0</v>
      </c>
      <c r="F35" s="237">
        <v>0</v>
      </c>
      <c r="G35" s="237">
        <v>0</v>
      </c>
      <c r="H35" s="237">
        <v>0</v>
      </c>
      <c r="I35" s="237">
        <v>0</v>
      </c>
      <c r="J35" s="237">
        <v>0</v>
      </c>
      <c r="K35" s="237">
        <v>0</v>
      </c>
      <c r="L35" s="237">
        <v>0</v>
      </c>
      <c r="M35" s="237">
        <v>0</v>
      </c>
      <c r="N35" s="220">
        <f t="shared" si="0"/>
        <v>0</v>
      </c>
      <c r="O35" s="203"/>
    </row>
    <row r="36" spans="1:15" ht="17.100000000000001" customHeight="1">
      <c r="A36" s="207" t="s">
        <v>8</v>
      </c>
      <c r="B36" s="237">
        <v>0</v>
      </c>
      <c r="C36" s="237">
        <v>0</v>
      </c>
      <c r="D36" s="237">
        <v>0</v>
      </c>
      <c r="E36" s="237">
        <v>0</v>
      </c>
      <c r="F36" s="237">
        <v>0</v>
      </c>
      <c r="G36" s="237">
        <v>0</v>
      </c>
      <c r="H36" s="237">
        <v>0</v>
      </c>
      <c r="I36" s="237">
        <v>0</v>
      </c>
      <c r="J36" s="237">
        <v>0</v>
      </c>
      <c r="K36" s="237">
        <v>0</v>
      </c>
      <c r="L36" s="237">
        <v>0</v>
      </c>
      <c r="M36" s="237">
        <v>0</v>
      </c>
      <c r="N36" s="220">
        <f t="shared" si="0"/>
        <v>0</v>
      </c>
      <c r="O36" s="203"/>
    </row>
    <row r="37" spans="1:15" ht="17.100000000000001" customHeight="1">
      <c r="A37" s="207" t="s">
        <v>211</v>
      </c>
      <c r="B37" s="237">
        <v>0</v>
      </c>
      <c r="C37" s="237">
        <v>0</v>
      </c>
      <c r="D37" s="237">
        <v>0</v>
      </c>
      <c r="E37" s="237">
        <v>0</v>
      </c>
      <c r="F37" s="237">
        <v>0</v>
      </c>
      <c r="G37" s="237">
        <v>0</v>
      </c>
      <c r="H37" s="237">
        <v>0</v>
      </c>
      <c r="I37" s="237">
        <v>0</v>
      </c>
      <c r="J37" s="237">
        <v>0</v>
      </c>
      <c r="K37" s="237">
        <v>1000</v>
      </c>
      <c r="L37" s="237">
        <v>4000</v>
      </c>
      <c r="M37" s="237">
        <f>7860-5000</f>
        <v>2860</v>
      </c>
      <c r="N37" s="220">
        <f t="shared" si="0"/>
        <v>7860</v>
      </c>
      <c r="O37" s="203"/>
    </row>
    <row r="38" spans="1:15" ht="17.100000000000001" customHeight="1">
      <c r="A38" s="219" t="s">
        <v>92</v>
      </c>
      <c r="B38" s="237">
        <v>0</v>
      </c>
      <c r="C38" s="237">
        <v>0</v>
      </c>
      <c r="D38" s="237">
        <v>0</v>
      </c>
      <c r="E38" s="237">
        <v>0</v>
      </c>
      <c r="F38" s="237">
        <v>0</v>
      </c>
      <c r="G38" s="237">
        <v>0</v>
      </c>
      <c r="H38" s="237">
        <v>0</v>
      </c>
      <c r="I38" s="237">
        <v>0</v>
      </c>
      <c r="J38" s="237">
        <v>0</v>
      </c>
      <c r="K38" s="237">
        <v>0</v>
      </c>
      <c r="L38" s="237">
        <v>0</v>
      </c>
      <c r="M38" s="237">
        <v>0</v>
      </c>
      <c r="N38" s="220">
        <f t="shared" si="0"/>
        <v>0</v>
      </c>
      <c r="O38" s="203"/>
    </row>
    <row r="39" spans="1:15" ht="17.100000000000001" customHeight="1">
      <c r="A39" s="207" t="s">
        <v>253</v>
      </c>
      <c r="B39" s="225">
        <f>SUM(B22:B38)</f>
        <v>7660</v>
      </c>
      <c r="C39" s="225">
        <f t="shared" ref="C39:M39" si="3">SUM(C22:C38)</f>
        <v>7650</v>
      </c>
      <c r="D39" s="225">
        <f t="shared" si="3"/>
        <v>7640</v>
      </c>
      <c r="E39" s="225">
        <f t="shared" si="3"/>
        <v>7630</v>
      </c>
      <c r="F39" s="225">
        <f t="shared" si="3"/>
        <v>7620</v>
      </c>
      <c r="G39" s="225">
        <f t="shared" si="3"/>
        <v>7610</v>
      </c>
      <c r="H39" s="225">
        <f t="shared" si="3"/>
        <v>7600</v>
      </c>
      <c r="I39" s="225">
        <f t="shared" si="3"/>
        <v>7590</v>
      </c>
      <c r="J39" s="225">
        <f t="shared" si="3"/>
        <v>7580</v>
      </c>
      <c r="K39" s="225">
        <f t="shared" si="3"/>
        <v>8570</v>
      </c>
      <c r="L39" s="225">
        <f t="shared" si="3"/>
        <v>14560</v>
      </c>
      <c r="M39" s="225">
        <f t="shared" si="3"/>
        <v>10410</v>
      </c>
      <c r="N39" s="226">
        <f t="shared" si="0"/>
        <v>102120</v>
      </c>
      <c r="O39" s="203"/>
    </row>
    <row r="40" spans="1:15" ht="17.100000000000001" customHeight="1">
      <c r="A40" s="207" t="s">
        <v>265</v>
      </c>
      <c r="B40" s="225">
        <f t="shared" ref="B40:M40" si="4">B20-B39</f>
        <v>17527</v>
      </c>
      <c r="C40" s="225">
        <f t="shared" si="4"/>
        <v>17537</v>
      </c>
      <c r="D40" s="225">
        <f t="shared" si="4"/>
        <v>17547</v>
      </c>
      <c r="E40" s="225">
        <f t="shared" si="4"/>
        <v>17557</v>
      </c>
      <c r="F40" s="225">
        <f t="shared" si="4"/>
        <v>19355</v>
      </c>
      <c r="G40" s="225">
        <f t="shared" si="4"/>
        <v>19365</v>
      </c>
      <c r="H40" s="225">
        <f t="shared" si="4"/>
        <v>19375</v>
      </c>
      <c r="I40" s="225">
        <f t="shared" si="4"/>
        <v>20608</v>
      </c>
      <c r="J40" s="227">
        <f t="shared" si="4"/>
        <v>20618</v>
      </c>
      <c r="K40" s="225">
        <f t="shared" si="4"/>
        <v>19628</v>
      </c>
      <c r="L40" s="225">
        <f t="shared" si="4"/>
        <v>13638</v>
      </c>
      <c r="M40" s="225">
        <f t="shared" si="4"/>
        <v>17788</v>
      </c>
      <c r="N40" s="226">
        <f t="shared" si="0"/>
        <v>220543</v>
      </c>
      <c r="O40" s="203"/>
    </row>
    <row r="41" spans="1:15" ht="17.100000000000001" hidden="1" customHeight="1">
      <c r="A41" s="207" t="s">
        <v>251</v>
      </c>
      <c r="B41" s="237">
        <v>0</v>
      </c>
      <c r="C41" s="237">
        <v>0</v>
      </c>
      <c r="D41" s="237">
        <v>0</v>
      </c>
      <c r="E41" s="332">
        <v>0</v>
      </c>
      <c r="F41" s="237"/>
      <c r="G41" s="237"/>
      <c r="H41" s="237"/>
      <c r="I41" s="237"/>
      <c r="J41" s="238"/>
      <c r="K41" s="237"/>
      <c r="L41" s="237"/>
      <c r="M41" s="237"/>
      <c r="N41" s="220">
        <f>SUM(B41:M41)</f>
        <v>0</v>
      </c>
      <c r="O41" s="203"/>
    </row>
    <row r="42" spans="1:15" ht="17.100000000000001" hidden="1" customHeight="1">
      <c r="A42" s="207" t="s">
        <v>252</v>
      </c>
      <c r="B42" s="237">
        <v>0</v>
      </c>
      <c r="C42" s="239"/>
      <c r="D42" s="237">
        <v>0</v>
      </c>
      <c r="E42" s="332">
        <v>0</v>
      </c>
      <c r="F42" s="237"/>
      <c r="G42" s="237"/>
      <c r="H42" s="237"/>
      <c r="I42" s="239"/>
      <c r="J42" s="238"/>
      <c r="K42" s="237"/>
      <c r="L42" s="237"/>
      <c r="M42" s="237"/>
      <c r="N42" s="220">
        <f>SUM(B42:M42)</f>
        <v>0</v>
      </c>
      <c r="O42" s="203"/>
    </row>
    <row r="43" spans="1:15" ht="17.100000000000001" hidden="1" customHeight="1">
      <c r="A43" s="207" t="s">
        <v>37</v>
      </c>
      <c r="B43" s="240" t="s">
        <v>295</v>
      </c>
      <c r="C43" s="240" t="s">
        <v>292</v>
      </c>
      <c r="D43" s="240" t="s">
        <v>293</v>
      </c>
      <c r="E43" s="333" t="s">
        <v>294</v>
      </c>
      <c r="F43" s="240"/>
      <c r="G43" s="240"/>
      <c r="H43" s="240"/>
      <c r="I43" s="240"/>
      <c r="J43" s="240"/>
      <c r="K43" s="240"/>
      <c r="L43" s="240"/>
      <c r="M43" s="240"/>
      <c r="N43" s="220"/>
      <c r="O43" s="203"/>
    </row>
    <row r="44" spans="1:15" ht="17.100000000000001" hidden="1" customHeight="1">
      <c r="A44" s="207" t="s">
        <v>252</v>
      </c>
      <c r="B44" s="237">
        <v>0</v>
      </c>
      <c r="C44" s="237">
        <v>0</v>
      </c>
      <c r="D44" s="237">
        <v>0</v>
      </c>
      <c r="E44" s="332">
        <v>0</v>
      </c>
      <c r="F44" s="237"/>
      <c r="G44" s="237"/>
      <c r="H44" s="237"/>
      <c r="I44" s="239"/>
      <c r="J44" s="238"/>
      <c r="K44" s="237"/>
      <c r="L44" s="237"/>
      <c r="M44" s="237"/>
      <c r="N44" s="220">
        <f>SUM(B44:M44)</f>
        <v>0</v>
      </c>
      <c r="O44" s="203"/>
    </row>
    <row r="45" spans="1:15" ht="17.100000000000001" hidden="1" customHeight="1">
      <c r="A45" s="207" t="s">
        <v>37</v>
      </c>
      <c r="B45" s="240" t="s">
        <v>295</v>
      </c>
      <c r="C45" s="240" t="s">
        <v>292</v>
      </c>
      <c r="D45" s="240" t="s">
        <v>293</v>
      </c>
      <c r="E45" s="333" t="s">
        <v>294</v>
      </c>
      <c r="F45" s="240"/>
      <c r="G45" s="240"/>
      <c r="H45" s="240"/>
      <c r="I45" s="240"/>
      <c r="J45" s="240"/>
      <c r="K45" s="240"/>
      <c r="L45" s="240"/>
      <c r="M45" s="240"/>
      <c r="N45" s="220"/>
      <c r="O45" s="203"/>
    </row>
    <row r="46" spans="1:15" ht="17.100000000000001" hidden="1" customHeight="1">
      <c r="A46" s="207" t="s">
        <v>7</v>
      </c>
      <c r="B46" s="237">
        <v>0</v>
      </c>
      <c r="C46" s="236">
        <v>0</v>
      </c>
      <c r="D46" s="237">
        <v>0</v>
      </c>
      <c r="E46" s="332">
        <v>0</v>
      </c>
      <c r="F46" s="237"/>
      <c r="G46" s="237"/>
      <c r="H46" s="237"/>
      <c r="I46" s="237"/>
      <c r="J46" s="238"/>
      <c r="K46" s="237"/>
      <c r="L46" s="237"/>
      <c r="M46" s="237"/>
      <c r="N46" s="220">
        <f>SUM(B46:M46)</f>
        <v>0</v>
      </c>
      <c r="O46" s="203"/>
    </row>
    <row r="47" spans="1:15" ht="17.100000000000001" hidden="1" customHeight="1">
      <c r="A47" s="207" t="s">
        <v>37</v>
      </c>
      <c r="B47" s="240" t="s">
        <v>291</v>
      </c>
      <c r="C47" s="240" t="s">
        <v>292</v>
      </c>
      <c r="D47" s="240" t="s">
        <v>293</v>
      </c>
      <c r="E47" s="333" t="s">
        <v>294</v>
      </c>
      <c r="F47" s="240"/>
      <c r="G47" s="240"/>
      <c r="H47" s="240"/>
      <c r="I47" s="240"/>
      <c r="J47" s="240"/>
      <c r="K47" s="240"/>
      <c r="L47" s="240"/>
      <c r="M47" s="240"/>
      <c r="N47" s="220"/>
      <c r="O47" s="203"/>
    </row>
    <row r="48" spans="1:15" ht="17.100000000000001" hidden="1" customHeight="1">
      <c r="A48" s="212"/>
      <c r="B48" s="217"/>
      <c r="C48" s="213"/>
      <c r="D48" s="213"/>
      <c r="E48" s="213"/>
      <c r="F48" s="213"/>
      <c r="G48" s="213"/>
      <c r="H48" s="213"/>
      <c r="I48" s="213"/>
      <c r="J48" s="213"/>
      <c r="O48" s="212"/>
    </row>
    <row r="49" spans="1:15" ht="17.100000000000001" hidden="1" customHeight="1">
      <c r="A49" s="212"/>
      <c r="B49" s="213"/>
      <c r="C49" s="213"/>
      <c r="D49" s="213"/>
      <c r="E49" s="213"/>
      <c r="F49" s="213"/>
      <c r="G49" s="213"/>
      <c r="H49" s="213"/>
      <c r="I49" s="214"/>
      <c r="J49" s="213"/>
      <c r="O49" s="212"/>
    </row>
    <row r="50" spans="1:15" hidden="1">
      <c r="I50" s="216"/>
    </row>
    <row r="51" spans="1:15" hidden="1"/>
    <row r="52" spans="1:15" hidden="1"/>
    <row r="53" spans="1:15" hidden="1"/>
    <row r="54" spans="1:15" hidden="1"/>
    <row r="55" spans="1:15" hidden="1"/>
    <row r="56" spans="1:15" hidden="1"/>
    <row r="57" spans="1:15" hidden="1"/>
    <row r="58" spans="1:15" hidden="1"/>
    <row r="59" spans="1:15" hidden="1"/>
    <row r="60" spans="1:15" hidden="1"/>
    <row r="61" spans="1:15" hidden="1"/>
    <row r="62" spans="1:15" hidden="1"/>
    <row r="63" spans="1:15" hidden="1"/>
    <row r="64" spans="1:15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46C" sheet="1" objects="1" scenarios="1" formatCells="0" formatColumns="0" formatRows="0" insertColumns="0" insertRows="0"/>
  <mergeCells count="2">
    <mergeCell ref="B3:E3"/>
    <mergeCell ref="A1:D1"/>
  </mergeCells>
  <phoneticPr fontId="20" type="noConversion"/>
  <hyperlinks>
    <hyperlink ref="A1" location="Salary!A1" display="Click here for Back to Salary Deail"/>
  </hyperlinks>
  <printOptions horizontalCentered="1"/>
  <pageMargins left="0" right="0" top="0.5" bottom="0.5" header="0.25" footer="0.4"/>
  <pageSetup paperSize="144" scale="89" orientation="landscape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1:AQ179"/>
  <sheetViews>
    <sheetView showRowColHeaders="0" zoomScale="115" zoomScaleSheetLayoutView="100" workbookViewId="0">
      <pane xSplit="4" ySplit="10" topLeftCell="E96" activePane="bottomRight" state="frozen"/>
      <selection activeCell="R67" sqref="R67"/>
      <selection pane="topRight" activeCell="R67" sqref="R67"/>
      <selection pane="bottomLeft" activeCell="R67" sqref="R67"/>
      <selection pane="bottomRight" activeCell="D107" sqref="D107"/>
    </sheetView>
  </sheetViews>
  <sheetFormatPr defaultColWidth="0" defaultRowHeight="15" zeroHeight="1"/>
  <cols>
    <col min="1" max="1" width="1" style="12" customWidth="1"/>
    <col min="2" max="2" width="0.5" style="12" customWidth="1"/>
    <col min="3" max="4" width="5.375" style="12" customWidth="1"/>
    <col min="5" max="6" width="4.25" style="12" customWidth="1"/>
    <col min="7" max="10" width="2.875" style="12" customWidth="1"/>
    <col min="11" max="12" width="4.125" style="12" customWidth="1"/>
    <col min="13" max="14" width="3.625" style="12" customWidth="1"/>
    <col min="15" max="16" width="2.75" style="12" customWidth="1"/>
    <col min="17" max="18" width="3.625" style="12" customWidth="1"/>
    <col min="19" max="19" width="6.125" style="12" customWidth="1"/>
    <col min="20" max="20" width="7.75" style="12" customWidth="1"/>
    <col min="21" max="21" width="3.125" style="12" customWidth="1"/>
    <col min="22" max="22" width="2.625" style="12" customWidth="1"/>
    <col min="23" max="24" width="3.125" style="12" customWidth="1"/>
    <col min="25" max="25" width="1.125" style="12" customWidth="1"/>
    <col min="26" max="26" width="1.5" style="12" customWidth="1"/>
    <col min="27" max="43" width="3.875" style="12" hidden="1" customWidth="1"/>
    <col min="44" max="16384" width="9" style="12" hidden="1"/>
  </cols>
  <sheetData>
    <row r="1" spans="1:26" s="1" customFormat="1" ht="39.75" customHeight="1" thickBot="1">
      <c r="A1" s="1054" t="s">
        <v>131</v>
      </c>
      <c r="B1" s="1054"/>
      <c r="C1" s="1054"/>
      <c r="D1" s="1054"/>
      <c r="E1" s="1054"/>
      <c r="F1" s="1054"/>
      <c r="G1" s="1054"/>
      <c r="H1" s="1054"/>
      <c r="I1" s="1054"/>
      <c r="J1" s="1055" t="s">
        <v>18</v>
      </c>
      <c r="K1" s="1055"/>
      <c r="L1" s="1055"/>
      <c r="M1" s="1055"/>
      <c r="N1" s="1055"/>
      <c r="O1" s="1055"/>
      <c r="P1" s="1055"/>
      <c r="Q1" s="1055"/>
      <c r="R1" s="1055"/>
      <c r="S1" s="1055"/>
      <c r="T1" s="1053" t="s">
        <v>38</v>
      </c>
      <c r="U1" s="1053"/>
      <c r="V1" s="1053"/>
      <c r="W1" s="1053"/>
      <c r="X1" s="1053"/>
      <c r="Y1" s="1053"/>
      <c r="Z1" s="1053"/>
    </row>
    <row r="2" spans="1:26" s="1" customFormat="1" ht="20.25" customHeight="1" thickTop="1" thickBot="1">
      <c r="A2" s="174"/>
      <c r="B2" s="174"/>
      <c r="C2" s="174"/>
      <c r="D2" s="184" t="s">
        <v>93</v>
      </c>
      <c r="E2" s="180"/>
      <c r="F2" s="180"/>
      <c r="G2" s="180"/>
      <c r="H2" s="180"/>
      <c r="I2" s="180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U2" s="182"/>
      <c r="V2" s="182"/>
      <c r="W2" s="183"/>
      <c r="X2" s="179"/>
      <c r="Y2" s="179"/>
      <c r="Z2" s="179"/>
    </row>
    <row r="3" spans="1:26" ht="4.5" customHeight="1" thickTop="1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5.75">
      <c r="A4" s="36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157" t="s">
        <v>61</v>
      </c>
      <c r="U4" s="1139">
        <f>'Other Deails'!C2</f>
        <v>40603</v>
      </c>
      <c r="V4" s="1139"/>
      <c r="W4" s="1138">
        <f>'Other Deails'!E2</f>
        <v>40909</v>
      </c>
      <c r="X4" s="1138"/>
      <c r="Y4" s="36"/>
      <c r="Z4" s="36"/>
    </row>
    <row r="5" spans="1:26" ht="1.5" customHeight="1">
      <c r="A5" s="36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6"/>
      <c r="Z5" s="36"/>
    </row>
    <row r="6" spans="1:26" ht="18" customHeight="1">
      <c r="A6" s="36"/>
      <c r="B6" s="36"/>
      <c r="C6" s="1147" t="s">
        <v>96</v>
      </c>
      <c r="D6" s="1148"/>
      <c r="E6" s="1148"/>
      <c r="F6" s="1149"/>
      <c r="G6" s="1150" t="str">
        <f>'Other Deails'!A5</f>
        <v>SHRI K J PATEL</v>
      </c>
      <c r="H6" s="1150"/>
      <c r="I6" s="1150"/>
      <c r="J6" s="1150"/>
      <c r="K6" s="1150"/>
      <c r="L6" s="1150"/>
      <c r="M6" s="1150"/>
      <c r="N6" s="1150"/>
      <c r="O6" s="1150"/>
      <c r="P6" s="1150"/>
      <c r="Q6" s="1150"/>
      <c r="R6" s="1150"/>
      <c r="S6" s="1150"/>
      <c r="T6" s="1150"/>
      <c r="U6" s="1150"/>
      <c r="V6" s="1150"/>
      <c r="W6" s="1150"/>
      <c r="X6" s="1150"/>
      <c r="Y6" s="36"/>
      <c r="Z6" s="36"/>
    </row>
    <row r="7" spans="1:26" ht="18" customHeight="1">
      <c r="A7" s="36"/>
      <c r="B7" s="36"/>
      <c r="C7" s="1147" t="s">
        <v>134</v>
      </c>
      <c r="D7" s="1148"/>
      <c r="E7" s="1148"/>
      <c r="F7" s="1149"/>
      <c r="G7" s="1150" t="str">
        <f>'Other Deails'!A16</f>
        <v>SENIOR CLERK</v>
      </c>
      <c r="H7" s="1150"/>
      <c r="I7" s="1150"/>
      <c r="J7" s="1150"/>
      <c r="K7" s="1150"/>
      <c r="L7" s="1150"/>
      <c r="M7" s="1150"/>
      <c r="N7" s="1150"/>
      <c r="O7" s="1150"/>
      <c r="P7" s="1150"/>
      <c r="Q7" s="1150"/>
      <c r="R7" s="1150"/>
      <c r="S7" s="1150"/>
      <c r="T7" s="1150"/>
      <c r="U7" s="1150"/>
      <c r="V7" s="1150"/>
      <c r="W7" s="1150"/>
      <c r="X7" s="1150"/>
      <c r="Y7" s="36"/>
      <c r="Z7" s="36"/>
    </row>
    <row r="8" spans="1:26" ht="2.25" customHeight="1">
      <c r="A8" s="36"/>
      <c r="B8" s="39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9"/>
      <c r="Z8" s="36"/>
    </row>
    <row r="9" spans="1:26" s="58" customFormat="1">
      <c r="A9" s="56"/>
      <c r="B9" s="1117"/>
      <c r="C9" s="1122" t="s">
        <v>203</v>
      </c>
      <c r="D9" s="1123"/>
      <c r="E9" s="1119" t="s">
        <v>205</v>
      </c>
      <c r="F9" s="1120"/>
      <c r="G9" s="1120"/>
      <c r="H9" s="1120"/>
      <c r="I9" s="1120"/>
      <c r="J9" s="1120"/>
      <c r="K9" s="1120"/>
      <c r="L9" s="1120"/>
      <c r="M9" s="1120"/>
      <c r="N9" s="1120"/>
      <c r="O9" s="1120"/>
      <c r="P9" s="1120"/>
      <c r="Q9" s="1120"/>
      <c r="R9" s="1120"/>
      <c r="S9" s="1120"/>
      <c r="T9" s="1120"/>
      <c r="U9" s="1120"/>
      <c r="V9" s="1120"/>
      <c r="W9" s="1120"/>
      <c r="X9" s="1121"/>
      <c r="Y9" s="57"/>
      <c r="Z9" s="56"/>
    </row>
    <row r="10" spans="1:26" s="58" customFormat="1" ht="50.25" customHeight="1">
      <c r="A10" s="56"/>
      <c r="B10" s="1118"/>
      <c r="C10" s="1124"/>
      <c r="D10" s="1125"/>
      <c r="E10" s="1126" t="s">
        <v>124</v>
      </c>
      <c r="F10" s="1126"/>
      <c r="G10" s="1126" t="s">
        <v>220</v>
      </c>
      <c r="H10" s="1126"/>
      <c r="I10" s="1126" t="s">
        <v>206</v>
      </c>
      <c r="J10" s="1126"/>
      <c r="K10" s="1126" t="s">
        <v>207</v>
      </c>
      <c r="L10" s="1126"/>
      <c r="M10" s="1126" t="s">
        <v>208</v>
      </c>
      <c r="N10" s="1126"/>
      <c r="O10" s="1126" t="s">
        <v>102</v>
      </c>
      <c r="P10" s="1126"/>
      <c r="Q10" s="1126" t="s">
        <v>219</v>
      </c>
      <c r="R10" s="1126"/>
      <c r="S10" s="55" t="s">
        <v>209</v>
      </c>
      <c r="T10" s="55" t="s">
        <v>218</v>
      </c>
      <c r="U10" s="1126" t="s">
        <v>210</v>
      </c>
      <c r="V10" s="1126"/>
      <c r="W10" s="1126" t="s">
        <v>211</v>
      </c>
      <c r="X10" s="1126"/>
      <c r="Y10" s="57"/>
      <c r="Z10" s="56"/>
    </row>
    <row r="11" spans="1:26">
      <c r="A11" s="36"/>
      <c r="B11" s="39"/>
      <c r="C11" s="1143">
        <f>'Other Deails'!C2</f>
        <v>40603</v>
      </c>
      <c r="D11" s="1144"/>
      <c r="E11" s="1112">
        <f>'Emp PA Register'!B20</f>
        <v>25187</v>
      </c>
      <c r="F11" s="1113"/>
      <c r="G11" s="1112">
        <f>'Emp PA Register'!B33</f>
        <v>200</v>
      </c>
      <c r="H11" s="1113"/>
      <c r="I11" s="1100">
        <f>'Emp PA Register'!B16</f>
        <v>200</v>
      </c>
      <c r="J11" s="1101"/>
      <c r="K11" s="1100">
        <f>'Emp PA Register'!B30+'Emp PA Register'!B31+'Emp PA Register'!B32</f>
        <v>4000</v>
      </c>
      <c r="L11" s="1101"/>
      <c r="M11" s="1100">
        <f>'Emp PA Register'!B34</f>
        <v>100</v>
      </c>
      <c r="N11" s="1101"/>
      <c r="O11" s="1100">
        <f>'Emp PA Register'!B36</f>
        <v>0</v>
      </c>
      <c r="P11" s="1101"/>
      <c r="Q11" s="1100">
        <f>'Emp PA Register'!B25</f>
        <v>0</v>
      </c>
      <c r="R11" s="1101"/>
      <c r="S11" s="957">
        <f>'Emp PA Register'!B15</f>
        <v>0</v>
      </c>
      <c r="T11" s="957">
        <f>'Emp PA Register'!B18</f>
        <v>0</v>
      </c>
      <c r="U11" s="1100">
        <f>'Emp PA Register'!B35</f>
        <v>0</v>
      </c>
      <c r="V11" s="1101"/>
      <c r="W11" s="1100">
        <f>'Emp PA Register'!B37</f>
        <v>0</v>
      </c>
      <c r="X11" s="1101"/>
      <c r="Y11" s="39"/>
      <c r="Z11" s="36"/>
    </row>
    <row r="12" spans="1:26">
      <c r="A12" s="36"/>
      <c r="B12" s="39"/>
      <c r="C12" s="1143">
        <f>C11+31</f>
        <v>40634</v>
      </c>
      <c r="D12" s="1144"/>
      <c r="E12" s="1098">
        <f>'Emp PA Register'!C20</f>
        <v>25187</v>
      </c>
      <c r="F12" s="1099"/>
      <c r="G12" s="1098">
        <f>'Emp PA Register'!C33</f>
        <v>200</v>
      </c>
      <c r="H12" s="1099"/>
      <c r="I12" s="1086">
        <f>'Emp PA Register'!C16</f>
        <v>200</v>
      </c>
      <c r="J12" s="1087"/>
      <c r="K12" s="1086">
        <f>'Emp PA Register'!C30+'Emp PA Register'!C31+'Emp PA Register'!C32</f>
        <v>4000</v>
      </c>
      <c r="L12" s="1087"/>
      <c r="M12" s="1086">
        <f>'Emp PA Register'!C34</f>
        <v>100</v>
      </c>
      <c r="N12" s="1087"/>
      <c r="O12" s="1086">
        <f>'Emp PA Register'!C36</f>
        <v>0</v>
      </c>
      <c r="P12" s="1087"/>
      <c r="Q12" s="1086">
        <f>'Emp PA Register'!C25</f>
        <v>0</v>
      </c>
      <c r="R12" s="1087"/>
      <c r="S12" s="956">
        <f>'Emp PA Register'!C15</f>
        <v>0</v>
      </c>
      <c r="T12" s="956">
        <f>'Emp PA Register'!C18</f>
        <v>0</v>
      </c>
      <c r="U12" s="1086">
        <f>'Emp PA Register'!C35</f>
        <v>0</v>
      </c>
      <c r="V12" s="1087"/>
      <c r="W12" s="1086">
        <f>'Emp PA Register'!C37</f>
        <v>0</v>
      </c>
      <c r="X12" s="1087"/>
      <c r="Y12" s="39"/>
      <c r="Z12" s="36"/>
    </row>
    <row r="13" spans="1:26">
      <c r="A13" s="36"/>
      <c r="B13" s="39"/>
      <c r="C13" s="1143">
        <f>C12+30</f>
        <v>40664</v>
      </c>
      <c r="D13" s="1144"/>
      <c r="E13" s="1112">
        <f>'Emp PA Register'!D20</f>
        <v>25187</v>
      </c>
      <c r="F13" s="1113"/>
      <c r="G13" s="1112">
        <f>'Emp PA Register'!D33</f>
        <v>200</v>
      </c>
      <c r="H13" s="1113"/>
      <c r="I13" s="1100">
        <f>'Emp PA Register'!D16</f>
        <v>200</v>
      </c>
      <c r="J13" s="1101"/>
      <c r="K13" s="1100">
        <f>'Emp PA Register'!D30+'Emp PA Register'!D31+'Emp PA Register'!D32</f>
        <v>4000</v>
      </c>
      <c r="L13" s="1101"/>
      <c r="M13" s="1100">
        <f>'Emp PA Register'!D34</f>
        <v>100</v>
      </c>
      <c r="N13" s="1101"/>
      <c r="O13" s="1100">
        <f>'Emp PA Register'!D36</f>
        <v>0</v>
      </c>
      <c r="P13" s="1101"/>
      <c r="Q13" s="1100">
        <f>'Emp PA Register'!D25</f>
        <v>0</v>
      </c>
      <c r="R13" s="1101"/>
      <c r="S13" s="957">
        <f>'Emp PA Register'!D15</f>
        <v>0</v>
      </c>
      <c r="T13" s="957">
        <f>'Emp PA Register'!D18</f>
        <v>0</v>
      </c>
      <c r="U13" s="1100">
        <f>'Emp PA Register'!D35</f>
        <v>0</v>
      </c>
      <c r="V13" s="1101"/>
      <c r="W13" s="1100">
        <f>'Emp PA Register'!D37</f>
        <v>0</v>
      </c>
      <c r="X13" s="1101"/>
      <c r="Y13" s="39"/>
      <c r="Z13" s="36"/>
    </row>
    <row r="14" spans="1:26">
      <c r="A14" s="36"/>
      <c r="B14" s="39"/>
      <c r="C14" s="1143">
        <f>C13+31</f>
        <v>40695</v>
      </c>
      <c r="D14" s="1144"/>
      <c r="E14" s="1098">
        <f>'Emp PA Register'!E20</f>
        <v>25187</v>
      </c>
      <c r="F14" s="1099"/>
      <c r="G14" s="1098">
        <f>'Emp PA Register'!E33</f>
        <v>200</v>
      </c>
      <c r="H14" s="1099"/>
      <c r="I14" s="1086">
        <f>'Emp PA Register'!E16</f>
        <v>200</v>
      </c>
      <c r="J14" s="1087"/>
      <c r="K14" s="1086">
        <f>'Emp PA Register'!E30+'Emp PA Register'!E31+'Emp PA Register'!E32</f>
        <v>4000</v>
      </c>
      <c r="L14" s="1087"/>
      <c r="M14" s="1086">
        <f>'Emp PA Register'!E34</f>
        <v>100</v>
      </c>
      <c r="N14" s="1087"/>
      <c r="O14" s="1086">
        <f>'Emp PA Register'!E36</f>
        <v>0</v>
      </c>
      <c r="P14" s="1087"/>
      <c r="Q14" s="1086">
        <f>'Emp PA Register'!E25</f>
        <v>0</v>
      </c>
      <c r="R14" s="1087"/>
      <c r="S14" s="956">
        <f>'Emp PA Register'!E15</f>
        <v>0</v>
      </c>
      <c r="T14" s="956">
        <f>'Emp PA Register'!E18</f>
        <v>0</v>
      </c>
      <c r="U14" s="1086">
        <f>'Emp PA Register'!E35</f>
        <v>0</v>
      </c>
      <c r="V14" s="1087"/>
      <c r="W14" s="1086">
        <f>'Emp PA Register'!E37</f>
        <v>0</v>
      </c>
      <c r="X14" s="1087"/>
      <c r="Y14" s="39"/>
      <c r="Z14" s="36"/>
    </row>
    <row r="15" spans="1:26">
      <c r="A15" s="36"/>
      <c r="B15" s="39"/>
      <c r="C15" s="1143">
        <f>C14+30</f>
        <v>40725</v>
      </c>
      <c r="D15" s="1144"/>
      <c r="E15" s="1112">
        <f>'Emp PA Register'!F20</f>
        <v>26975</v>
      </c>
      <c r="F15" s="1113"/>
      <c r="G15" s="1112">
        <f>'Emp PA Register'!F33</f>
        <v>200</v>
      </c>
      <c r="H15" s="1113"/>
      <c r="I15" s="1100">
        <f>'Emp PA Register'!F16</f>
        <v>200</v>
      </c>
      <c r="J15" s="1101"/>
      <c r="K15" s="1100">
        <f>'Emp PA Register'!F30+'Emp PA Register'!F31+'Emp PA Register'!F32</f>
        <v>4000</v>
      </c>
      <c r="L15" s="1101"/>
      <c r="M15" s="1100">
        <f>'Emp PA Register'!F34</f>
        <v>100</v>
      </c>
      <c r="N15" s="1101"/>
      <c r="O15" s="1100">
        <f>'Emp PA Register'!F36</f>
        <v>0</v>
      </c>
      <c r="P15" s="1101"/>
      <c r="Q15" s="1100">
        <f>'Emp PA Register'!F25</f>
        <v>0</v>
      </c>
      <c r="R15" s="1101"/>
      <c r="S15" s="957">
        <f>'Emp PA Register'!F15</f>
        <v>0</v>
      </c>
      <c r="T15" s="957">
        <f>'Emp PA Register'!F18</f>
        <v>0</v>
      </c>
      <c r="U15" s="1100">
        <f>'Emp PA Register'!F35</f>
        <v>0</v>
      </c>
      <c r="V15" s="1101"/>
      <c r="W15" s="1100">
        <f>'Emp PA Register'!F37</f>
        <v>0</v>
      </c>
      <c r="X15" s="1101"/>
      <c r="Y15" s="39"/>
      <c r="Z15" s="36"/>
    </row>
    <row r="16" spans="1:26">
      <c r="A16" s="36"/>
      <c r="B16" s="39"/>
      <c r="C16" s="1143">
        <f>C15+31</f>
        <v>40756</v>
      </c>
      <c r="D16" s="1144"/>
      <c r="E16" s="1098">
        <f>'Emp PA Register'!G20</f>
        <v>26975</v>
      </c>
      <c r="F16" s="1099"/>
      <c r="G16" s="1098">
        <f>'Emp PA Register'!G33</f>
        <v>200</v>
      </c>
      <c r="H16" s="1099"/>
      <c r="I16" s="1086">
        <f>'Emp PA Register'!G16</f>
        <v>200</v>
      </c>
      <c r="J16" s="1087"/>
      <c r="K16" s="1086">
        <f>'Emp PA Register'!G30+'Emp PA Register'!G31+'Emp PA Register'!G32</f>
        <v>4000</v>
      </c>
      <c r="L16" s="1087"/>
      <c r="M16" s="1086">
        <f>'Emp PA Register'!G34</f>
        <v>100</v>
      </c>
      <c r="N16" s="1087"/>
      <c r="O16" s="1086">
        <f>'Emp PA Register'!G36</f>
        <v>0</v>
      </c>
      <c r="P16" s="1087"/>
      <c r="Q16" s="1086">
        <f>'Emp PA Register'!G25</f>
        <v>0</v>
      </c>
      <c r="R16" s="1087"/>
      <c r="S16" s="956">
        <f>'Emp PA Register'!G15</f>
        <v>0</v>
      </c>
      <c r="T16" s="956">
        <f>'Emp PA Register'!G18</f>
        <v>0</v>
      </c>
      <c r="U16" s="1086">
        <f>'Emp PA Register'!G35</f>
        <v>0</v>
      </c>
      <c r="V16" s="1087"/>
      <c r="W16" s="1086">
        <f>'Emp PA Register'!G37</f>
        <v>0</v>
      </c>
      <c r="X16" s="1087"/>
      <c r="Y16" s="39"/>
      <c r="Z16" s="36"/>
    </row>
    <row r="17" spans="1:26">
      <c r="A17" s="36"/>
      <c r="B17" s="39"/>
      <c r="C17" s="1143">
        <f>C16+31</f>
        <v>40787</v>
      </c>
      <c r="D17" s="1144"/>
      <c r="E17" s="1112">
        <f>'Emp PA Register'!H20</f>
        <v>26975</v>
      </c>
      <c r="F17" s="1113"/>
      <c r="G17" s="1112">
        <f>'Emp PA Register'!H33</f>
        <v>200</v>
      </c>
      <c r="H17" s="1113"/>
      <c r="I17" s="1100">
        <f>'Emp PA Register'!H16</f>
        <v>200</v>
      </c>
      <c r="J17" s="1101"/>
      <c r="K17" s="1100">
        <f>'Emp PA Register'!H30+'Emp PA Register'!H31+'Emp PA Register'!H32</f>
        <v>4000</v>
      </c>
      <c r="L17" s="1101"/>
      <c r="M17" s="1100">
        <f>'Emp PA Register'!H34</f>
        <v>100</v>
      </c>
      <c r="N17" s="1101"/>
      <c r="O17" s="1100">
        <f>'Emp PA Register'!H36</f>
        <v>0</v>
      </c>
      <c r="P17" s="1101"/>
      <c r="Q17" s="1100">
        <f>'Emp PA Register'!H25</f>
        <v>0</v>
      </c>
      <c r="R17" s="1101"/>
      <c r="S17" s="957">
        <f>'Emp PA Register'!H15</f>
        <v>0</v>
      </c>
      <c r="T17" s="957">
        <f>'Emp PA Register'!H18</f>
        <v>0</v>
      </c>
      <c r="U17" s="1100">
        <f>'Emp PA Register'!H35</f>
        <v>0</v>
      </c>
      <c r="V17" s="1101"/>
      <c r="W17" s="1100">
        <f>'Emp PA Register'!H37</f>
        <v>0</v>
      </c>
      <c r="X17" s="1101"/>
      <c r="Y17" s="39"/>
      <c r="Z17" s="36"/>
    </row>
    <row r="18" spans="1:26">
      <c r="A18" s="36"/>
      <c r="B18" s="39"/>
      <c r="C18" s="1143">
        <f>C17+30</f>
        <v>40817</v>
      </c>
      <c r="D18" s="1144"/>
      <c r="E18" s="1098">
        <f>'Emp PA Register'!I20</f>
        <v>28198</v>
      </c>
      <c r="F18" s="1099"/>
      <c r="G18" s="1098">
        <f>'Emp PA Register'!I33</f>
        <v>200</v>
      </c>
      <c r="H18" s="1099"/>
      <c r="I18" s="1086">
        <f>'Emp PA Register'!I16</f>
        <v>200</v>
      </c>
      <c r="J18" s="1087"/>
      <c r="K18" s="1086">
        <f>'Emp PA Register'!I30+'Emp PA Register'!I31+'Emp PA Register'!I32</f>
        <v>4000</v>
      </c>
      <c r="L18" s="1087"/>
      <c r="M18" s="1086">
        <f>'Emp PA Register'!I34</f>
        <v>100</v>
      </c>
      <c r="N18" s="1087"/>
      <c r="O18" s="1086">
        <f>'Emp PA Register'!I36</f>
        <v>0</v>
      </c>
      <c r="P18" s="1087"/>
      <c r="Q18" s="1086">
        <f>'Emp PA Register'!I25</f>
        <v>0</v>
      </c>
      <c r="R18" s="1087"/>
      <c r="S18" s="956">
        <f>'Emp PA Register'!I15</f>
        <v>0</v>
      </c>
      <c r="T18" s="956">
        <f>'Emp PA Register'!I18</f>
        <v>0</v>
      </c>
      <c r="U18" s="1086">
        <f>'Emp PA Register'!I35</f>
        <v>0</v>
      </c>
      <c r="V18" s="1087"/>
      <c r="W18" s="1086">
        <f>'Emp PA Register'!I37</f>
        <v>0</v>
      </c>
      <c r="X18" s="1087"/>
      <c r="Y18" s="39"/>
      <c r="Z18" s="36"/>
    </row>
    <row r="19" spans="1:26">
      <c r="A19" s="36"/>
      <c r="B19" s="39"/>
      <c r="C19" s="1143">
        <f>C18+31</f>
        <v>40848</v>
      </c>
      <c r="D19" s="1144"/>
      <c r="E19" s="1112">
        <f>'Emp PA Register'!J20</f>
        <v>28198</v>
      </c>
      <c r="F19" s="1113"/>
      <c r="G19" s="1112">
        <f>'Emp PA Register'!J33</f>
        <v>200</v>
      </c>
      <c r="H19" s="1113"/>
      <c r="I19" s="1100">
        <f>'Emp PA Register'!J16</f>
        <v>200</v>
      </c>
      <c r="J19" s="1101"/>
      <c r="K19" s="1100">
        <f>'Emp PA Register'!J30+'Emp PA Register'!J31+'Emp PA Register'!J32</f>
        <v>4000</v>
      </c>
      <c r="L19" s="1101"/>
      <c r="M19" s="1100">
        <f>'Emp PA Register'!J34</f>
        <v>100</v>
      </c>
      <c r="N19" s="1101"/>
      <c r="O19" s="1100">
        <f>'Emp PA Register'!J36</f>
        <v>0</v>
      </c>
      <c r="P19" s="1101"/>
      <c r="Q19" s="1100">
        <f>'Emp PA Register'!J25</f>
        <v>0</v>
      </c>
      <c r="R19" s="1101"/>
      <c r="S19" s="957">
        <f>'Emp PA Register'!J15</f>
        <v>0</v>
      </c>
      <c r="T19" s="957">
        <f>'Emp PA Register'!J18</f>
        <v>0</v>
      </c>
      <c r="U19" s="1100">
        <f>'Emp PA Register'!J35</f>
        <v>0</v>
      </c>
      <c r="V19" s="1101"/>
      <c r="W19" s="1100">
        <f>'Emp PA Register'!J37</f>
        <v>0</v>
      </c>
      <c r="X19" s="1101"/>
      <c r="Y19" s="39"/>
      <c r="Z19" s="36"/>
    </row>
    <row r="20" spans="1:26">
      <c r="A20" s="36"/>
      <c r="B20" s="39"/>
      <c r="C20" s="1143">
        <f>C19+30</f>
        <v>40878</v>
      </c>
      <c r="D20" s="1144"/>
      <c r="E20" s="1098">
        <f>'Emp PA Register'!K20</f>
        <v>28198</v>
      </c>
      <c r="F20" s="1099"/>
      <c r="G20" s="1098">
        <f>'Emp PA Register'!K33</f>
        <v>200</v>
      </c>
      <c r="H20" s="1099"/>
      <c r="I20" s="1086">
        <f>'Emp PA Register'!K16</f>
        <v>200</v>
      </c>
      <c r="J20" s="1087"/>
      <c r="K20" s="1086">
        <f>'Emp PA Register'!K30+'Emp PA Register'!K31+'Emp PA Register'!K32</f>
        <v>4000</v>
      </c>
      <c r="L20" s="1087"/>
      <c r="M20" s="1086">
        <f>'Emp PA Register'!K34</f>
        <v>100</v>
      </c>
      <c r="N20" s="1087"/>
      <c r="O20" s="1086">
        <v>0</v>
      </c>
      <c r="P20" s="1087"/>
      <c r="Q20" s="1086">
        <f>'Emp PA Register'!K25</f>
        <v>0</v>
      </c>
      <c r="R20" s="1087"/>
      <c r="S20" s="956">
        <f>'Emp PA Register'!K15</f>
        <v>0</v>
      </c>
      <c r="T20" s="956">
        <f>'Emp PA Register'!K18</f>
        <v>0</v>
      </c>
      <c r="U20" s="1086">
        <f>'Emp PA Register'!K35</f>
        <v>0</v>
      </c>
      <c r="V20" s="1087"/>
      <c r="W20" s="1086">
        <f>'Emp PA Register'!K37</f>
        <v>1000</v>
      </c>
      <c r="X20" s="1087"/>
      <c r="Y20" s="39"/>
      <c r="Z20" s="36"/>
    </row>
    <row r="21" spans="1:26">
      <c r="A21" s="36"/>
      <c r="B21" s="39"/>
      <c r="C21" s="1143">
        <f>C20+31</f>
        <v>40909</v>
      </c>
      <c r="D21" s="1144"/>
      <c r="E21" s="1112">
        <f>'Emp PA Register'!L20</f>
        <v>28198</v>
      </c>
      <c r="F21" s="1113"/>
      <c r="G21" s="1112">
        <f>'Emp PA Register'!L33</f>
        <v>200</v>
      </c>
      <c r="H21" s="1113"/>
      <c r="I21" s="1100">
        <f>'Emp PA Register'!L16</f>
        <v>200</v>
      </c>
      <c r="J21" s="1101"/>
      <c r="K21" s="1100">
        <f>'Emp PA Register'!L30+'Emp PA Register'!L31+'Emp PA Register'!L32</f>
        <v>7000</v>
      </c>
      <c r="L21" s="1101"/>
      <c r="M21" s="1100">
        <f>'Emp PA Register'!L34</f>
        <v>100</v>
      </c>
      <c r="N21" s="1101"/>
      <c r="O21" s="1100">
        <f>'Emp PA Register'!L36</f>
        <v>0</v>
      </c>
      <c r="P21" s="1101"/>
      <c r="Q21" s="1100">
        <f>'Emp PA Register'!L25</f>
        <v>0</v>
      </c>
      <c r="R21" s="1101"/>
      <c r="S21" s="957">
        <f>'Emp PA Register'!L15</f>
        <v>0</v>
      </c>
      <c r="T21" s="957">
        <f>'Emp PA Register'!L18</f>
        <v>0</v>
      </c>
      <c r="U21" s="1100">
        <f>'Emp PA Register'!L35</f>
        <v>0</v>
      </c>
      <c r="V21" s="1101"/>
      <c r="W21" s="1100">
        <f>'Emp PA Register'!L37</f>
        <v>4000</v>
      </c>
      <c r="X21" s="1101"/>
      <c r="Y21" s="39"/>
      <c r="Z21" s="36"/>
    </row>
    <row r="22" spans="1:26">
      <c r="A22" s="36"/>
      <c r="B22" s="39"/>
      <c r="C22" s="1143">
        <f>C21+31</f>
        <v>40940</v>
      </c>
      <c r="D22" s="1144"/>
      <c r="E22" s="1098">
        <f>'Emp PA Register'!M20</f>
        <v>28198</v>
      </c>
      <c r="F22" s="1099"/>
      <c r="G22" s="1098">
        <f>'Emp PA Register'!M33</f>
        <v>200</v>
      </c>
      <c r="H22" s="1099"/>
      <c r="I22" s="1086">
        <f>'Emp PA Register'!M16</f>
        <v>200</v>
      </c>
      <c r="J22" s="1087"/>
      <c r="K22" s="1086">
        <f>'Emp PA Register'!M30+'Emp PA Register'!M31+'Emp PA Register'!M32</f>
        <v>4000</v>
      </c>
      <c r="L22" s="1087"/>
      <c r="M22" s="1086">
        <f>'Emp PA Register'!M34</f>
        <v>100</v>
      </c>
      <c r="N22" s="1087"/>
      <c r="O22" s="1086">
        <f>'Emp PA Register'!M36</f>
        <v>0</v>
      </c>
      <c r="P22" s="1087"/>
      <c r="Q22" s="1086">
        <f>'Emp PA Register'!M25</f>
        <v>0</v>
      </c>
      <c r="R22" s="1087"/>
      <c r="S22" s="956">
        <f>'Emp PA Register'!M15</f>
        <v>0</v>
      </c>
      <c r="T22" s="956">
        <f>'Emp PA Register'!M18</f>
        <v>0</v>
      </c>
      <c r="U22" s="1086">
        <f>'Emp PA Register'!M35</f>
        <v>0</v>
      </c>
      <c r="V22" s="1087"/>
      <c r="W22" s="1086">
        <f>'Emp PA Register'!M37</f>
        <v>2860</v>
      </c>
      <c r="X22" s="1087"/>
      <c r="Y22" s="39"/>
      <c r="Z22" s="36"/>
    </row>
    <row r="23" spans="1:26">
      <c r="A23" s="36"/>
      <c r="B23" s="39"/>
      <c r="C23" s="1145" t="s">
        <v>238</v>
      </c>
      <c r="D23" s="1146"/>
      <c r="E23" s="1035">
        <v>1550</v>
      </c>
      <c r="F23" s="1036"/>
      <c r="G23" s="1035">
        <v>0</v>
      </c>
      <c r="H23" s="1036"/>
      <c r="I23" s="1035">
        <v>0</v>
      </c>
      <c r="J23" s="1036"/>
      <c r="K23" s="1035">
        <v>0</v>
      </c>
      <c r="L23" s="1036"/>
      <c r="M23" s="1050"/>
      <c r="N23" s="1051"/>
      <c r="O23" s="1035">
        <v>0</v>
      </c>
      <c r="P23" s="1036"/>
      <c r="Q23" s="1035">
        <v>0</v>
      </c>
      <c r="R23" s="1036"/>
      <c r="S23" s="520"/>
      <c r="T23" s="520"/>
      <c r="U23" s="1035">
        <v>0</v>
      </c>
      <c r="V23" s="1036"/>
      <c r="W23" s="1035">
        <v>0</v>
      </c>
      <c r="X23" s="1036"/>
      <c r="Y23" s="39"/>
      <c r="Z23" s="36"/>
    </row>
    <row r="24" spans="1:26">
      <c r="A24" s="36"/>
      <c r="B24" s="39"/>
      <c r="C24" s="1145" t="s">
        <v>238</v>
      </c>
      <c r="D24" s="1146"/>
      <c r="E24" s="1035">
        <v>1700</v>
      </c>
      <c r="F24" s="1036"/>
      <c r="G24" s="1035">
        <v>0</v>
      </c>
      <c r="H24" s="1036"/>
      <c r="I24" s="1035">
        <v>0</v>
      </c>
      <c r="J24" s="1036"/>
      <c r="K24" s="1035">
        <v>0</v>
      </c>
      <c r="L24" s="1036"/>
      <c r="M24" s="1047"/>
      <c r="N24" s="1048"/>
      <c r="O24" s="1035">
        <v>0</v>
      </c>
      <c r="P24" s="1036"/>
      <c r="Q24" s="1035">
        <v>0</v>
      </c>
      <c r="R24" s="1036"/>
      <c r="S24" s="519"/>
      <c r="T24" s="519"/>
      <c r="U24" s="1035">
        <v>0</v>
      </c>
      <c r="V24" s="1036"/>
      <c r="W24" s="1035">
        <v>0</v>
      </c>
      <c r="X24" s="1036"/>
      <c r="Y24" s="39"/>
      <c r="Z24" s="36"/>
    </row>
    <row r="25" spans="1:26" ht="16.5" customHeight="1">
      <c r="A25" s="36"/>
      <c r="B25" s="39"/>
      <c r="C25" s="1142" t="s">
        <v>212</v>
      </c>
      <c r="D25" s="1116"/>
      <c r="E25" s="1035"/>
      <c r="F25" s="1036"/>
      <c r="G25" s="1035">
        <v>0</v>
      </c>
      <c r="H25" s="1036"/>
      <c r="I25" s="1035">
        <v>0</v>
      </c>
      <c r="J25" s="1036"/>
      <c r="K25" s="1035">
        <v>0</v>
      </c>
      <c r="L25" s="1036"/>
      <c r="M25" s="1047"/>
      <c r="N25" s="1048"/>
      <c r="O25" s="1035">
        <v>0</v>
      </c>
      <c r="P25" s="1036"/>
      <c r="Q25" s="1035">
        <v>0</v>
      </c>
      <c r="R25" s="1036"/>
      <c r="S25" s="519"/>
      <c r="T25" s="519"/>
      <c r="U25" s="1035">
        <v>0</v>
      </c>
      <c r="V25" s="1036"/>
      <c r="W25" s="1035">
        <v>0</v>
      </c>
      <c r="X25" s="1036"/>
      <c r="Y25" s="39"/>
      <c r="Z25" s="36"/>
    </row>
    <row r="26" spans="1:26" ht="30.75" customHeight="1">
      <c r="A26" s="36"/>
      <c r="B26" s="39"/>
      <c r="C26" s="1142" t="s">
        <v>213</v>
      </c>
      <c r="D26" s="1116"/>
      <c r="E26" s="1035">
        <v>0</v>
      </c>
      <c r="F26" s="1036"/>
      <c r="G26" s="1035">
        <v>0</v>
      </c>
      <c r="H26" s="1036"/>
      <c r="I26" s="1035">
        <v>0</v>
      </c>
      <c r="J26" s="1036"/>
      <c r="K26" s="1035">
        <v>0</v>
      </c>
      <c r="L26" s="1036"/>
      <c r="M26" s="1047"/>
      <c r="N26" s="1048"/>
      <c r="O26" s="1035">
        <v>0</v>
      </c>
      <c r="P26" s="1036"/>
      <c r="Q26" s="1035">
        <v>0</v>
      </c>
      <c r="R26" s="1036"/>
      <c r="S26" s="519"/>
      <c r="T26" s="519"/>
      <c r="U26" s="1035">
        <v>0</v>
      </c>
      <c r="V26" s="1036"/>
      <c r="W26" s="1035">
        <v>0</v>
      </c>
      <c r="X26" s="1036"/>
      <c r="Y26" s="39"/>
      <c r="Z26" s="36"/>
    </row>
    <row r="27" spans="1:26" ht="18" customHeight="1">
      <c r="A27" s="36"/>
      <c r="B27" s="39"/>
      <c r="C27" s="1142" t="s">
        <v>214</v>
      </c>
      <c r="D27" s="1116"/>
      <c r="E27" s="1035">
        <v>0</v>
      </c>
      <c r="F27" s="1036"/>
      <c r="G27" s="1035">
        <v>0</v>
      </c>
      <c r="H27" s="1036"/>
      <c r="I27" s="1035">
        <v>0</v>
      </c>
      <c r="J27" s="1036"/>
      <c r="K27" s="1035">
        <v>0</v>
      </c>
      <c r="L27" s="1036"/>
      <c r="M27" s="1047"/>
      <c r="N27" s="1048"/>
      <c r="O27" s="1035">
        <v>0</v>
      </c>
      <c r="P27" s="1036"/>
      <c r="Q27" s="1035">
        <v>0</v>
      </c>
      <c r="R27" s="1036"/>
      <c r="S27" s="519"/>
      <c r="T27" s="519"/>
      <c r="U27" s="1035">
        <v>0</v>
      </c>
      <c r="V27" s="1036"/>
      <c r="W27" s="1035">
        <v>0</v>
      </c>
      <c r="X27" s="1036"/>
      <c r="Y27" s="39"/>
      <c r="Z27" s="36"/>
    </row>
    <row r="28" spans="1:26" ht="18" customHeight="1">
      <c r="A28" s="36"/>
      <c r="B28" s="39"/>
      <c r="C28" s="1142" t="s">
        <v>162</v>
      </c>
      <c r="D28" s="1116"/>
      <c r="E28" s="1035">
        <v>0</v>
      </c>
      <c r="F28" s="1036"/>
      <c r="G28" s="1035">
        <v>0</v>
      </c>
      <c r="H28" s="1036"/>
      <c r="I28" s="1035">
        <v>0</v>
      </c>
      <c r="J28" s="1036"/>
      <c r="K28" s="1035">
        <v>0</v>
      </c>
      <c r="L28" s="1036"/>
      <c r="M28" s="1047"/>
      <c r="N28" s="1048"/>
      <c r="O28" s="1035">
        <v>0</v>
      </c>
      <c r="P28" s="1036"/>
      <c r="Q28" s="1035">
        <v>0</v>
      </c>
      <c r="R28" s="1036"/>
      <c r="S28" s="519"/>
      <c r="T28" s="519"/>
      <c r="U28" s="1035">
        <v>0</v>
      </c>
      <c r="V28" s="1036"/>
      <c r="W28" s="1035">
        <v>0</v>
      </c>
      <c r="X28" s="1036"/>
      <c r="Y28" s="39"/>
      <c r="Z28" s="36"/>
    </row>
    <row r="29" spans="1:26" ht="30.75" customHeight="1">
      <c r="A29" s="36"/>
      <c r="B29" s="39"/>
      <c r="C29" s="1140" t="s">
        <v>644</v>
      </c>
      <c r="D29" s="1141"/>
      <c r="E29" s="1035">
        <v>0</v>
      </c>
      <c r="F29" s="1036"/>
      <c r="G29" s="1052"/>
      <c r="H29" s="1037"/>
      <c r="I29" s="1037"/>
      <c r="J29" s="1037"/>
      <c r="K29" s="1037"/>
      <c r="L29" s="1037"/>
      <c r="M29" s="1049"/>
      <c r="N29" s="1049"/>
      <c r="O29" s="1037"/>
      <c r="P29" s="1037"/>
      <c r="Q29" s="1037"/>
      <c r="R29" s="1037"/>
      <c r="S29" s="991"/>
      <c r="T29" s="991"/>
      <c r="U29" s="1037"/>
      <c r="V29" s="1038"/>
      <c r="W29" s="1035">
        <v>0</v>
      </c>
      <c r="X29" s="1036"/>
      <c r="Y29" s="39"/>
      <c r="Z29" s="36"/>
    </row>
    <row r="30" spans="1:26" ht="30.75" customHeight="1">
      <c r="A30" s="36"/>
      <c r="B30" s="39"/>
      <c r="C30" s="1114" t="s">
        <v>297</v>
      </c>
      <c r="D30" s="1116"/>
      <c r="E30" s="1035">
        <f>'Emp PA Register'!B19</f>
        <v>35200</v>
      </c>
      <c r="F30" s="1036"/>
      <c r="G30" s="1035">
        <v>0</v>
      </c>
      <c r="H30" s="1036"/>
      <c r="I30" s="1035">
        <v>0</v>
      </c>
      <c r="J30" s="1036"/>
      <c r="K30" s="1035">
        <v>0</v>
      </c>
      <c r="L30" s="1036"/>
      <c r="M30" s="1035">
        <v>0</v>
      </c>
      <c r="N30" s="1036"/>
      <c r="O30" s="1035">
        <v>0</v>
      </c>
      <c r="P30" s="1036"/>
      <c r="Q30" s="1035">
        <v>0</v>
      </c>
      <c r="R30" s="1036"/>
      <c r="S30" s="334"/>
      <c r="T30" s="335"/>
      <c r="U30" s="1035">
        <v>0</v>
      </c>
      <c r="V30" s="1036"/>
      <c r="W30" s="1035">
        <v>0</v>
      </c>
      <c r="X30" s="1036"/>
      <c r="Y30" s="39"/>
      <c r="Z30" s="36"/>
    </row>
    <row r="31" spans="1:26" ht="18" customHeight="1">
      <c r="A31" s="33"/>
      <c r="B31" s="42"/>
      <c r="C31" s="1114" t="s">
        <v>110</v>
      </c>
      <c r="D31" s="1115"/>
      <c r="E31" s="1040">
        <f>SUM(E11:E30)</f>
        <v>361113</v>
      </c>
      <c r="F31" s="1041"/>
      <c r="G31" s="1040">
        <f>SUM(G11:G30)</f>
        <v>2400</v>
      </c>
      <c r="H31" s="1041"/>
      <c r="I31" s="1040">
        <f>SUM(I11:I30)</f>
        <v>2400</v>
      </c>
      <c r="J31" s="1041"/>
      <c r="K31" s="1040">
        <f>SUM(K11:K30)</f>
        <v>51000</v>
      </c>
      <c r="L31" s="1041"/>
      <c r="M31" s="1040">
        <f>SUM(M11:M30)</f>
        <v>1200</v>
      </c>
      <c r="N31" s="1041"/>
      <c r="O31" s="1040">
        <f>SUM(O11:O30)</f>
        <v>0</v>
      </c>
      <c r="P31" s="1041"/>
      <c r="Q31" s="1040">
        <f>SUM(Q11:Q30)</f>
        <v>0</v>
      </c>
      <c r="R31" s="1041"/>
      <c r="S31" s="52">
        <f>SUM(S11:S30)</f>
        <v>0</v>
      </c>
      <c r="T31" s="52">
        <f>SUM(T11:T30)</f>
        <v>0</v>
      </c>
      <c r="U31" s="1040">
        <f>SUM(U11:U30)</f>
        <v>0</v>
      </c>
      <c r="V31" s="1041"/>
      <c r="W31" s="1040">
        <f>SUM(W11:X19)+W20+W21+W22+W23+W24+W25+W26+W27+W28+W29+W30</f>
        <v>7860</v>
      </c>
      <c r="X31" s="1041"/>
      <c r="Y31" s="39"/>
      <c r="Z31" s="36"/>
    </row>
    <row r="32" spans="1:26" s="59" customFormat="1" ht="5.25" customHeight="1">
      <c r="A32" s="33"/>
      <c r="B32" s="42"/>
      <c r="C32" s="119"/>
      <c r="D32" s="123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39"/>
      <c r="Z32" s="39"/>
    </row>
    <row r="33" spans="1:26" s="59" customFormat="1" ht="17.25" customHeight="1">
      <c r="A33" s="33"/>
      <c r="B33" s="42"/>
      <c r="C33" s="898" t="s">
        <v>288</v>
      </c>
      <c r="D33" s="899"/>
      <c r="E33" s="897"/>
      <c r="F33" s="897"/>
      <c r="G33" s="897"/>
      <c r="H33" s="897"/>
      <c r="I33" s="897"/>
      <c r="J33" s="897"/>
      <c r="K33" s="897"/>
      <c r="L33" s="897"/>
      <c r="M33" s="897"/>
      <c r="N33" s="897"/>
      <c r="O33" s="897"/>
      <c r="P33" s="897"/>
      <c r="Q33" s="897"/>
      <c r="R33" s="897"/>
      <c r="S33" s="897"/>
      <c r="T33" s="900">
        <v>0</v>
      </c>
      <c r="U33" s="897"/>
      <c r="V33" s="172"/>
      <c r="W33" s="172"/>
      <c r="X33" s="120"/>
      <c r="Y33" s="39"/>
      <c r="Z33" s="39"/>
    </row>
    <row r="34" spans="1:26" s="23" customFormat="1" ht="12.75">
      <c r="A34" s="21"/>
      <c r="B34" s="21"/>
      <c r="C34" s="21"/>
      <c r="D34" s="125" t="s">
        <v>97</v>
      </c>
      <c r="E34" s="21"/>
      <c r="F34" s="21"/>
      <c r="G34" s="21"/>
      <c r="H34" s="21"/>
      <c r="I34" s="21"/>
      <c r="J34" s="21"/>
      <c r="K34" s="173"/>
      <c r="L34" s="173"/>
      <c r="M34" s="173"/>
      <c r="N34" s="173"/>
      <c r="O34" s="173"/>
      <c r="P34" s="173"/>
      <c r="Q34" s="173"/>
      <c r="R34" s="173"/>
      <c r="S34" s="51"/>
      <c r="T34" s="228">
        <f>ROUND(E31*T33,0)</f>
        <v>0</v>
      </c>
      <c r="U34" s="173"/>
      <c r="V34" s="173"/>
      <c r="W34" s="173"/>
      <c r="X34" s="21"/>
      <c r="Y34" s="21"/>
      <c r="Z34" s="21"/>
    </row>
    <row r="35" spans="1:26" s="23" customFormat="1" ht="4.5" customHeight="1">
      <c r="A35" s="21"/>
      <c r="B35" s="21"/>
      <c r="C35" s="21"/>
      <c r="D35" s="125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s="23" customFormat="1" ht="15" customHeight="1">
      <c r="A36" s="21"/>
      <c r="B36" s="21"/>
      <c r="C36" s="21"/>
      <c r="D36" s="28" t="s">
        <v>98</v>
      </c>
      <c r="E36" s="1090" t="s">
        <v>152</v>
      </c>
      <c r="F36" s="1090"/>
      <c r="G36" s="1090"/>
      <c r="H36" s="1090"/>
      <c r="I36" s="1090"/>
      <c r="J36" s="1090"/>
      <c r="K36" s="1090"/>
      <c r="L36" s="1090"/>
      <c r="M36" s="1090"/>
      <c r="N36" s="1090"/>
      <c r="O36" s="1090"/>
      <c r="P36" s="1090"/>
      <c r="Q36" s="1090"/>
      <c r="R36" s="1090"/>
      <c r="S36" s="1090"/>
      <c r="T36" s="112">
        <v>0</v>
      </c>
      <c r="U36" s="21"/>
      <c r="V36" s="21"/>
      <c r="W36" s="21"/>
      <c r="X36" s="21"/>
      <c r="Y36" s="21"/>
      <c r="Z36" s="21"/>
    </row>
    <row r="37" spans="1:26" s="23" customFormat="1" ht="15" customHeight="1">
      <c r="A37" s="21"/>
      <c r="B37" s="21"/>
      <c r="C37" s="21"/>
      <c r="D37" s="1136" t="s">
        <v>99</v>
      </c>
      <c r="E37" s="1089" t="s">
        <v>153</v>
      </c>
      <c r="F37" s="1089"/>
      <c r="G37" s="1089"/>
      <c r="H37" s="1089"/>
      <c r="I37" s="1089"/>
      <c r="J37" s="1089"/>
      <c r="K37" s="1089"/>
      <c r="L37" s="1089"/>
      <c r="M37" s="1089"/>
      <c r="N37" s="1089"/>
      <c r="O37" s="1089"/>
      <c r="P37" s="1089"/>
      <c r="Q37" s="1089"/>
      <c r="R37" s="1089"/>
      <c r="S37" s="1089"/>
      <c r="T37" s="113">
        <f>Q39-Q40</f>
        <v>0</v>
      </c>
      <c r="U37" s="21"/>
      <c r="V37" s="21"/>
      <c r="W37" s="21"/>
      <c r="X37" s="21"/>
      <c r="Y37" s="21"/>
      <c r="Z37" s="21"/>
    </row>
    <row r="38" spans="1:26" s="23" customFormat="1" ht="15" customHeight="1">
      <c r="A38" s="21"/>
      <c r="B38" s="21"/>
      <c r="C38" s="21"/>
      <c r="D38" s="1136"/>
      <c r="E38" s="1089"/>
      <c r="F38" s="1089"/>
      <c r="G38" s="1089"/>
      <c r="H38" s="1089"/>
      <c r="I38" s="1089"/>
      <c r="J38" s="1089"/>
      <c r="K38" s="1089"/>
      <c r="L38" s="1089"/>
      <c r="M38" s="1089"/>
      <c r="N38" s="1089"/>
      <c r="O38" s="1089"/>
      <c r="P38" s="1089"/>
      <c r="Q38" s="1089"/>
      <c r="R38" s="1089"/>
      <c r="S38" s="1089"/>
      <c r="T38" s="113"/>
      <c r="U38" s="21"/>
      <c r="V38" s="21"/>
      <c r="W38" s="21"/>
      <c r="X38" s="21"/>
      <c r="Y38" s="21"/>
      <c r="Z38" s="21"/>
    </row>
    <row r="39" spans="1:26" s="23" customFormat="1" ht="15" customHeight="1">
      <c r="A39" s="21"/>
      <c r="B39" s="21"/>
      <c r="C39" s="21"/>
      <c r="D39" s="1136"/>
      <c r="E39" s="1090" t="s">
        <v>138</v>
      </c>
      <c r="F39" s="1090"/>
      <c r="G39" s="1090"/>
      <c r="H39" s="1090"/>
      <c r="I39" s="1090"/>
      <c r="J39" s="1090"/>
      <c r="K39" s="1090"/>
      <c r="L39" s="1090"/>
      <c r="M39" s="1090"/>
      <c r="N39" s="1090"/>
      <c r="O39" s="1090"/>
      <c r="P39" s="1090"/>
      <c r="Q39" s="1088">
        <v>0</v>
      </c>
      <c r="R39" s="1088"/>
      <c r="S39" s="1088"/>
      <c r="T39" s="113"/>
      <c r="U39" s="21"/>
      <c r="V39" s="21"/>
      <c r="W39" s="21"/>
      <c r="X39" s="21"/>
      <c r="Y39" s="21"/>
      <c r="Z39" s="21"/>
    </row>
    <row r="40" spans="1:26" s="23" customFormat="1" ht="15" customHeight="1">
      <c r="A40" s="21"/>
      <c r="B40" s="21"/>
      <c r="C40" s="21"/>
      <c r="D40" s="1136"/>
      <c r="E40" s="1090" t="s">
        <v>139</v>
      </c>
      <c r="F40" s="1090"/>
      <c r="G40" s="1090"/>
      <c r="H40" s="1090"/>
      <c r="I40" s="1090"/>
      <c r="J40" s="1090"/>
      <c r="K40" s="1090"/>
      <c r="L40" s="1090"/>
      <c r="M40" s="1090"/>
      <c r="N40" s="1090"/>
      <c r="O40" s="1090"/>
      <c r="P40" s="1090"/>
      <c r="Q40" s="1088">
        <v>0</v>
      </c>
      <c r="R40" s="1088"/>
      <c r="S40" s="1088"/>
      <c r="T40" s="113"/>
      <c r="U40" s="21"/>
      <c r="V40" s="21"/>
      <c r="W40" s="21"/>
      <c r="X40" s="21"/>
      <c r="Y40" s="21"/>
      <c r="Z40" s="21"/>
    </row>
    <row r="41" spans="1:26" s="23" customFormat="1" ht="15" customHeight="1">
      <c r="A41" s="21"/>
      <c r="B41" s="21"/>
      <c r="C41" s="21"/>
      <c r="D41" s="28" t="s">
        <v>100</v>
      </c>
      <c r="E41" s="1090" t="s">
        <v>140</v>
      </c>
      <c r="F41" s="1090"/>
      <c r="G41" s="1090"/>
      <c r="H41" s="1090"/>
      <c r="I41" s="1090"/>
      <c r="J41" s="1090"/>
      <c r="K41" s="1090"/>
      <c r="L41" s="1090"/>
      <c r="M41" s="1090"/>
      <c r="N41" s="1090"/>
      <c r="O41" s="1090"/>
      <c r="P41" s="1090"/>
      <c r="Q41" s="1090"/>
      <c r="R41" s="1090"/>
      <c r="S41" s="1090"/>
      <c r="T41" s="112">
        <v>0</v>
      </c>
      <c r="U41" s="21"/>
      <c r="V41" s="21"/>
      <c r="W41" s="21"/>
      <c r="X41" s="21"/>
      <c r="Y41" s="21"/>
      <c r="Z41" s="21"/>
    </row>
    <row r="42" spans="1:26" s="23" customFormat="1" ht="15" customHeight="1">
      <c r="A42" s="21"/>
      <c r="B42" s="21"/>
      <c r="C42" s="21"/>
      <c r="D42" s="28" t="s">
        <v>111</v>
      </c>
      <c r="E42" s="1090" t="s">
        <v>141</v>
      </c>
      <c r="F42" s="1090"/>
      <c r="G42" s="1090"/>
      <c r="H42" s="1090"/>
      <c r="I42" s="1090"/>
      <c r="J42" s="1090"/>
      <c r="K42" s="1090"/>
      <c r="L42" s="1090"/>
      <c r="M42" s="1090"/>
      <c r="N42" s="1090"/>
      <c r="O42" s="1090"/>
      <c r="P42" s="1090"/>
      <c r="Q42" s="1090"/>
      <c r="R42" s="1090"/>
      <c r="S42" s="1090"/>
      <c r="T42" s="113">
        <f>MIN(T36:T41)</f>
        <v>0</v>
      </c>
      <c r="U42" s="21"/>
      <c r="V42" s="21"/>
      <c r="W42" s="21"/>
      <c r="X42" s="21"/>
      <c r="Y42" s="21"/>
      <c r="Z42" s="21"/>
    </row>
    <row r="43" spans="1:26" s="23" customFormat="1" ht="12.75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t="36" customHeight="1">
      <c r="A44" s="36"/>
      <c r="B44" s="39"/>
      <c r="C44" s="39"/>
      <c r="D44" s="1132" t="s">
        <v>315</v>
      </c>
      <c r="E44" s="1133"/>
      <c r="F44" s="1133"/>
      <c r="G44" s="1133"/>
      <c r="H44" s="1133"/>
      <c r="I44" s="1133"/>
      <c r="J44" s="1133"/>
      <c r="K44" s="1133"/>
      <c r="L44" s="1133"/>
      <c r="M44" s="1133"/>
      <c r="N44" s="1133"/>
      <c r="O44" s="1133"/>
      <c r="P44" s="1133"/>
      <c r="Q44" s="1133"/>
      <c r="R44" s="1133"/>
      <c r="S44" s="1133"/>
      <c r="T44" s="1133"/>
      <c r="U44" s="1133"/>
      <c r="V44" s="1133"/>
      <c r="W44" s="1133"/>
      <c r="X44" s="1134"/>
      <c r="Y44" s="39"/>
      <c r="Z44" s="36"/>
    </row>
    <row r="45" spans="1:26" s="13" customFormat="1" ht="36" customHeight="1">
      <c r="A45" s="45"/>
      <c r="B45" s="43"/>
      <c r="C45" s="43"/>
      <c r="D45" s="46" t="s">
        <v>215</v>
      </c>
      <c r="E45" s="1137" t="s">
        <v>638</v>
      </c>
      <c r="F45" s="1046"/>
      <c r="G45" s="1046"/>
      <c r="H45" s="1046"/>
      <c r="I45" s="1046"/>
      <c r="J45" s="1046" t="s">
        <v>107</v>
      </c>
      <c r="K45" s="1046"/>
      <c r="L45" s="1046"/>
      <c r="M45" s="1046" t="s">
        <v>106</v>
      </c>
      <c r="N45" s="1046"/>
      <c r="O45" s="1046"/>
      <c r="P45" s="1046" t="s">
        <v>216</v>
      </c>
      <c r="Q45" s="1046"/>
      <c r="R45" s="1046"/>
      <c r="S45" s="1046"/>
      <c r="T45" s="1046" t="s">
        <v>217</v>
      </c>
      <c r="U45" s="1046"/>
      <c r="V45" s="1046"/>
      <c r="W45" s="1046"/>
      <c r="X45" s="1046"/>
      <c r="Y45" s="43"/>
      <c r="Z45" s="45"/>
    </row>
    <row r="46" spans="1:26">
      <c r="A46" s="36"/>
      <c r="B46" s="39"/>
      <c r="C46" s="39"/>
      <c r="D46" s="35">
        <v>1</v>
      </c>
      <c r="E46" s="1085"/>
      <c r="F46" s="1034"/>
      <c r="G46" s="1034"/>
      <c r="H46" s="1034"/>
      <c r="I46" s="1034"/>
      <c r="J46" s="1034"/>
      <c r="K46" s="1034"/>
      <c r="L46" s="1034"/>
      <c r="M46" s="1128">
        <v>0</v>
      </c>
      <c r="N46" s="1129"/>
      <c r="O46" s="1130"/>
      <c r="P46" s="1034"/>
      <c r="Q46" s="1034"/>
      <c r="R46" s="1034"/>
      <c r="S46" s="1034"/>
      <c r="T46" s="1039"/>
      <c r="U46" s="1039"/>
      <c r="V46" s="1039"/>
      <c r="W46" s="1039"/>
      <c r="X46" s="1039"/>
      <c r="Y46" s="39"/>
      <c r="Z46" s="36"/>
    </row>
    <row r="47" spans="1:26">
      <c r="A47" s="36"/>
      <c r="B47" s="39"/>
      <c r="C47" s="39"/>
      <c r="D47" s="35">
        <v>2</v>
      </c>
      <c r="E47" s="1034"/>
      <c r="F47" s="1034"/>
      <c r="G47" s="1034"/>
      <c r="H47" s="1034"/>
      <c r="I47" s="1034"/>
      <c r="J47" s="1034"/>
      <c r="K47" s="1034"/>
      <c r="L47" s="1034"/>
      <c r="M47" s="1128">
        <v>0</v>
      </c>
      <c r="N47" s="1129"/>
      <c r="O47" s="1130"/>
      <c r="P47" s="1131"/>
      <c r="Q47" s="1131"/>
      <c r="R47" s="1131"/>
      <c r="S47" s="1131"/>
      <c r="T47" s="1034"/>
      <c r="U47" s="1034"/>
      <c r="V47" s="1034"/>
      <c r="W47" s="1034"/>
      <c r="X47" s="1034"/>
      <c r="Y47" s="39"/>
      <c r="Z47" s="36"/>
    </row>
    <row r="48" spans="1:26">
      <c r="A48" s="36"/>
      <c r="B48" s="39"/>
      <c r="C48" s="39"/>
      <c r="D48" s="47">
        <v>3</v>
      </c>
      <c r="E48" s="1135"/>
      <c r="F48" s="1135"/>
      <c r="G48" s="1135"/>
      <c r="H48" s="1135"/>
      <c r="I48" s="1135"/>
      <c r="J48" s="1135"/>
      <c r="K48" s="1135"/>
      <c r="L48" s="1135"/>
      <c r="M48" s="1128">
        <v>0</v>
      </c>
      <c r="N48" s="1129"/>
      <c r="O48" s="1130"/>
      <c r="P48" s="1131"/>
      <c r="Q48" s="1131"/>
      <c r="R48" s="1131"/>
      <c r="S48" s="1131"/>
      <c r="T48" s="1034"/>
      <c r="U48" s="1034"/>
      <c r="V48" s="1034"/>
      <c r="W48" s="1034"/>
      <c r="X48" s="1034"/>
      <c r="Y48" s="39"/>
      <c r="Z48" s="36"/>
    </row>
    <row r="49" spans="1:26">
      <c r="A49" s="36"/>
      <c r="B49" s="39"/>
      <c r="C49" s="39"/>
      <c r="D49" s="47">
        <v>4</v>
      </c>
      <c r="E49" s="1034"/>
      <c r="F49" s="1034"/>
      <c r="G49" s="1034"/>
      <c r="H49" s="1034"/>
      <c r="I49" s="1034"/>
      <c r="J49" s="1034"/>
      <c r="K49" s="1034"/>
      <c r="L49" s="1034"/>
      <c r="M49" s="1128">
        <v>0</v>
      </c>
      <c r="N49" s="1129"/>
      <c r="O49" s="1130"/>
      <c r="P49" s="1131"/>
      <c r="Q49" s="1131"/>
      <c r="R49" s="1131"/>
      <c r="S49" s="1131"/>
      <c r="T49" s="1034"/>
      <c r="U49" s="1034"/>
      <c r="V49" s="1034"/>
      <c r="W49" s="1034"/>
      <c r="X49" s="1034"/>
      <c r="Y49" s="39"/>
      <c r="Z49" s="36"/>
    </row>
    <row r="50" spans="1:26">
      <c r="A50" s="36"/>
      <c r="B50" s="39"/>
      <c r="C50" s="39"/>
      <c r="D50" s="47">
        <v>5</v>
      </c>
      <c r="E50" s="1034"/>
      <c r="F50" s="1034"/>
      <c r="G50" s="1034"/>
      <c r="H50" s="1034"/>
      <c r="I50" s="1034"/>
      <c r="J50" s="1034"/>
      <c r="K50" s="1034"/>
      <c r="L50" s="1034"/>
      <c r="M50" s="1128">
        <v>0</v>
      </c>
      <c r="N50" s="1129"/>
      <c r="O50" s="1130"/>
      <c r="P50" s="1131"/>
      <c r="Q50" s="1131"/>
      <c r="R50" s="1131"/>
      <c r="S50" s="1131"/>
      <c r="T50" s="1034"/>
      <c r="U50" s="1034"/>
      <c r="V50" s="1034"/>
      <c r="W50" s="1034"/>
      <c r="X50" s="1034"/>
      <c r="Y50" s="39"/>
      <c r="Z50" s="36"/>
    </row>
    <row r="51" spans="1:26" ht="35.25" customHeight="1">
      <c r="A51" s="36"/>
      <c r="B51" s="39"/>
      <c r="C51" s="39"/>
      <c r="D51" s="1132" t="s">
        <v>302</v>
      </c>
      <c r="E51" s="1133"/>
      <c r="F51" s="1133"/>
      <c r="G51" s="1133"/>
      <c r="H51" s="1133"/>
      <c r="I51" s="1133"/>
      <c r="J51" s="1133"/>
      <c r="K51" s="1133"/>
      <c r="L51" s="1133"/>
      <c r="M51" s="1133"/>
      <c r="N51" s="1133"/>
      <c r="O51" s="1133"/>
      <c r="P51" s="1133"/>
      <c r="Q51" s="1133"/>
      <c r="R51" s="1133"/>
      <c r="S51" s="1133"/>
      <c r="T51" s="1133"/>
      <c r="U51" s="1133"/>
      <c r="V51" s="1133"/>
      <c r="W51" s="1133"/>
      <c r="X51" s="1134"/>
      <c r="Y51" s="39"/>
      <c r="Z51" s="36"/>
    </row>
    <row r="52" spans="1:26" ht="3.75" customHeight="1">
      <c r="A52" s="36"/>
      <c r="B52" s="39"/>
      <c r="C52" s="39"/>
      <c r="D52" s="48"/>
      <c r="E52" s="39"/>
      <c r="F52" s="39"/>
      <c r="G52" s="39"/>
      <c r="H52" s="39"/>
      <c r="I52" s="39"/>
      <c r="J52" s="39"/>
      <c r="K52" s="39"/>
      <c r="L52" s="39"/>
      <c r="M52" s="49"/>
      <c r="N52" s="49"/>
      <c r="O52" s="49"/>
      <c r="P52" s="49"/>
      <c r="Q52" s="39"/>
      <c r="R52" s="39"/>
      <c r="S52" s="39"/>
      <c r="T52" s="39"/>
      <c r="U52" s="39"/>
      <c r="V52" s="39"/>
      <c r="W52" s="39"/>
      <c r="X52" s="39"/>
      <c r="Y52" s="39"/>
      <c r="Z52" s="36"/>
    </row>
    <row r="53" spans="1:26" ht="3.75" customHeight="1">
      <c r="A53" s="36"/>
      <c r="B53" s="39"/>
      <c r="C53" s="39"/>
      <c r="D53" s="48"/>
      <c r="E53" s="39"/>
      <c r="F53" s="39"/>
      <c r="G53" s="39"/>
      <c r="H53" s="39"/>
      <c r="I53" s="39"/>
      <c r="J53" s="39"/>
      <c r="K53" s="39"/>
      <c r="L53" s="39"/>
      <c r="M53" s="49"/>
      <c r="N53" s="49"/>
      <c r="O53" s="49"/>
      <c r="P53" s="49"/>
      <c r="Q53" s="39"/>
      <c r="R53" s="39"/>
      <c r="S53" s="39"/>
      <c r="T53" s="39"/>
      <c r="U53" s="39"/>
      <c r="V53" s="39"/>
      <c r="W53" s="39"/>
      <c r="X53" s="39"/>
      <c r="Y53" s="39"/>
      <c r="Z53" s="36"/>
    </row>
    <row r="54" spans="1:26" ht="3.75" customHeight="1">
      <c r="A54" s="36"/>
      <c r="B54" s="39"/>
      <c r="C54" s="39"/>
      <c r="D54" s="48"/>
      <c r="E54" s="39"/>
      <c r="F54" s="39"/>
      <c r="G54" s="39"/>
      <c r="H54" s="39"/>
      <c r="I54" s="39"/>
      <c r="J54" s="39"/>
      <c r="K54" s="39"/>
      <c r="L54" s="39"/>
      <c r="M54" s="49"/>
      <c r="N54" s="49"/>
      <c r="O54" s="49"/>
      <c r="P54" s="49"/>
      <c r="Q54" s="39"/>
      <c r="R54" s="39"/>
      <c r="S54" s="39"/>
      <c r="T54" s="39"/>
      <c r="U54" s="39"/>
      <c r="V54" s="39"/>
      <c r="W54" s="39"/>
      <c r="X54" s="39"/>
      <c r="Y54" s="39"/>
      <c r="Z54" s="36"/>
    </row>
    <row r="55" spans="1:26" ht="3.75" customHeight="1">
      <c r="A55" s="36"/>
      <c r="B55" s="39"/>
      <c r="C55" s="39"/>
      <c r="D55" s="48"/>
      <c r="E55" s="39"/>
      <c r="F55" s="39"/>
      <c r="G55" s="39"/>
      <c r="H55" s="39"/>
      <c r="I55" s="39"/>
      <c r="J55" s="39"/>
      <c r="K55" s="39"/>
      <c r="L55" s="39"/>
      <c r="M55" s="49"/>
      <c r="N55" s="49"/>
      <c r="O55" s="49"/>
      <c r="P55" s="49"/>
      <c r="Q55" s="39"/>
      <c r="R55" s="39"/>
      <c r="S55" s="39"/>
      <c r="T55" s="39"/>
      <c r="U55" s="39"/>
      <c r="V55" s="39"/>
      <c r="W55" s="39"/>
      <c r="X55" s="39"/>
      <c r="Y55" s="39"/>
      <c r="Z55" s="36"/>
    </row>
    <row r="56" spans="1:26" ht="3.75" customHeight="1">
      <c r="A56" s="36"/>
      <c r="B56" s="39"/>
      <c r="C56" s="39"/>
      <c r="D56" s="48"/>
      <c r="E56" s="39"/>
      <c r="F56" s="39"/>
      <c r="G56" s="39"/>
      <c r="H56" s="39"/>
      <c r="I56" s="39"/>
      <c r="J56" s="39"/>
      <c r="K56" s="39"/>
      <c r="L56" s="39"/>
      <c r="M56" s="49"/>
      <c r="N56" s="49"/>
      <c r="O56" s="49"/>
      <c r="P56" s="49"/>
      <c r="Q56" s="39"/>
      <c r="R56" s="39"/>
      <c r="S56" s="39"/>
      <c r="T56" s="39"/>
      <c r="U56" s="39"/>
      <c r="V56" s="39"/>
      <c r="W56" s="39"/>
      <c r="X56" s="39"/>
      <c r="Y56" s="39"/>
      <c r="Z56" s="36"/>
    </row>
    <row r="57" spans="1:26" ht="18" customHeight="1">
      <c r="A57" s="36"/>
      <c r="B57" s="39"/>
      <c r="C57" s="39"/>
      <c r="D57" s="40" t="s">
        <v>224</v>
      </c>
      <c r="E57" s="1110" t="str">
        <f>'Other Deails'!B25</f>
        <v>SAPUTARA</v>
      </c>
      <c r="F57" s="1110"/>
      <c r="G57" s="1110"/>
      <c r="H57" s="1110"/>
      <c r="I57" s="1110"/>
      <c r="J57" s="1110"/>
      <c r="K57" s="39" t="s">
        <v>118</v>
      </c>
      <c r="L57" s="39"/>
      <c r="M57" s="39"/>
      <c r="N57" s="1151"/>
      <c r="O57" s="1151"/>
      <c r="P57" s="1151"/>
      <c r="Q57" s="1151"/>
      <c r="R57" s="1151"/>
      <c r="S57" s="39"/>
      <c r="T57" s="1151"/>
      <c r="U57" s="1151"/>
      <c r="V57" s="1151"/>
      <c r="W57" s="1151"/>
      <c r="X57" s="1151"/>
      <c r="Y57" s="39"/>
      <c r="Z57" s="36"/>
    </row>
    <row r="58" spans="1:26" ht="18" customHeight="1">
      <c r="A58" s="36"/>
      <c r="B58" s="39"/>
      <c r="C58" s="39"/>
      <c r="D58" s="40" t="s">
        <v>225</v>
      </c>
      <c r="E58" s="1111">
        <f ca="1">TODAY()</f>
        <v>43519</v>
      </c>
      <c r="F58" s="1111"/>
      <c r="G58" s="1111"/>
      <c r="H58" s="1111"/>
      <c r="I58" s="1111"/>
      <c r="J58" s="1111"/>
      <c r="K58" s="39" t="s">
        <v>103</v>
      </c>
      <c r="L58" s="39"/>
      <c r="M58" s="1151" t="str">
        <f>'Other Deails'!A5</f>
        <v>SHRI K J PATEL</v>
      </c>
      <c r="N58" s="1151"/>
      <c r="O58" s="1151"/>
      <c r="P58" s="1151"/>
      <c r="Q58" s="1151"/>
      <c r="R58" s="1151"/>
      <c r="S58" s="1151"/>
      <c r="T58" s="1151"/>
      <c r="U58" s="1151"/>
      <c r="V58" s="1151"/>
      <c r="W58" s="1151"/>
      <c r="X58" s="1151"/>
      <c r="Y58" s="39"/>
      <c r="Z58" s="36"/>
    </row>
    <row r="59" spans="1:26" ht="18" customHeight="1">
      <c r="A59" s="36"/>
      <c r="B59" s="39"/>
      <c r="C59" s="39"/>
      <c r="D59" s="48"/>
      <c r="E59" s="39"/>
      <c r="F59" s="39"/>
      <c r="G59" s="39"/>
      <c r="H59" s="39"/>
      <c r="I59" s="39"/>
      <c r="J59" s="39"/>
      <c r="K59" s="39" t="s">
        <v>134</v>
      </c>
      <c r="L59" s="39"/>
      <c r="M59" s="39"/>
      <c r="N59" s="1151" t="str">
        <f>'Other Deails'!A16</f>
        <v>SENIOR CLERK</v>
      </c>
      <c r="O59" s="1151"/>
      <c r="P59" s="1151"/>
      <c r="Q59" s="1151"/>
      <c r="R59" s="1151"/>
      <c r="S59" s="39"/>
      <c r="T59" s="1151"/>
      <c r="U59" s="1151"/>
      <c r="V59" s="1151"/>
      <c r="W59" s="1151"/>
      <c r="X59" s="1151"/>
      <c r="Y59" s="39"/>
      <c r="Z59" s="36"/>
    </row>
    <row r="60" spans="1:26">
      <c r="A60" s="36"/>
      <c r="B60" s="39"/>
      <c r="C60" s="39"/>
      <c r="D60" s="48"/>
      <c r="E60" s="39"/>
      <c r="F60" s="39"/>
      <c r="G60" s="39"/>
      <c r="H60" s="39"/>
      <c r="I60" s="39"/>
      <c r="J60" s="50"/>
      <c r="K60" s="50"/>
      <c r="L60" s="50"/>
      <c r="M60" s="50"/>
      <c r="N60" s="50"/>
      <c r="O60" s="50"/>
      <c r="P60" s="49"/>
      <c r="Q60" s="39"/>
      <c r="R60" s="39"/>
      <c r="S60" s="39"/>
      <c r="T60" s="39"/>
      <c r="U60" s="39"/>
      <c r="V60" s="39"/>
      <c r="W60" s="39"/>
      <c r="X60" s="39"/>
      <c r="Y60" s="39"/>
      <c r="Z60" s="36"/>
    </row>
    <row r="61" spans="1:26">
      <c r="A61" s="36"/>
      <c r="B61" s="39"/>
      <c r="C61" s="39"/>
      <c r="D61" s="48"/>
      <c r="E61" s="39"/>
      <c r="F61" s="39"/>
      <c r="G61" s="39"/>
      <c r="H61" s="39"/>
      <c r="I61" s="39"/>
      <c r="J61" s="50"/>
      <c r="K61" s="50"/>
      <c r="L61" s="50"/>
      <c r="M61" s="50"/>
      <c r="N61" s="50"/>
      <c r="O61" s="50"/>
      <c r="P61" s="49"/>
      <c r="Q61" s="39"/>
      <c r="R61" s="39"/>
      <c r="S61" s="39"/>
      <c r="T61" s="39"/>
      <c r="U61" s="39"/>
      <c r="V61" s="39"/>
      <c r="W61" s="39"/>
      <c r="X61" s="39"/>
      <c r="Y61" s="39"/>
      <c r="Z61" s="36"/>
    </row>
    <row r="62" spans="1:26" ht="9" customHeight="1">
      <c r="A62" s="33"/>
      <c r="B62" s="42"/>
      <c r="C62" s="119"/>
      <c r="D62" s="119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39"/>
      <c r="Z62" s="36"/>
    </row>
    <row r="63" spans="1:26" ht="18" customHeight="1">
      <c r="A63" s="33"/>
      <c r="B63" s="42"/>
      <c r="C63" s="958" t="s">
        <v>438</v>
      </c>
      <c r="D63" s="959"/>
      <c r="E63" s="960"/>
      <c r="F63" s="960"/>
      <c r="G63" s="960"/>
      <c r="H63" s="961" t="s">
        <v>137</v>
      </c>
      <c r="I63" s="961"/>
      <c r="J63" s="962"/>
      <c r="K63" s="962"/>
      <c r="L63" s="962"/>
      <c r="M63" s="962"/>
      <c r="N63" s="962"/>
      <c r="O63" s="962"/>
      <c r="P63" s="962"/>
      <c r="Q63" s="962"/>
      <c r="R63" s="962"/>
      <c r="S63" s="963"/>
      <c r="T63" s="964"/>
      <c r="U63" s="36"/>
      <c r="V63" s="36"/>
      <c r="W63" s="120"/>
      <c r="X63" s="120"/>
      <c r="Y63" s="39"/>
      <c r="Z63" s="36"/>
    </row>
    <row r="64" spans="1:26">
      <c r="A64" s="33"/>
      <c r="B64" s="42"/>
      <c r="C64" s="965"/>
      <c r="D64" s="26"/>
      <c r="E64" s="121"/>
      <c r="F64" s="121"/>
      <c r="G64" s="121"/>
      <c r="H64" s="26"/>
      <c r="I64" s="26"/>
      <c r="J64" s="121"/>
      <c r="K64" s="121"/>
      <c r="L64" s="121"/>
      <c r="M64" s="121"/>
      <c r="N64" s="121"/>
      <c r="O64" s="121"/>
      <c r="P64" s="121"/>
      <c r="Q64" s="121"/>
      <c r="R64" s="122" t="s">
        <v>645</v>
      </c>
      <c r="S64" s="1152">
        <v>36251</v>
      </c>
      <c r="T64" s="1153"/>
      <c r="U64" s="1160" t="s">
        <v>637</v>
      </c>
      <c r="V64" s="1161"/>
      <c r="W64" s="1161"/>
      <c r="X64" s="1161"/>
      <c r="Y64" s="39"/>
      <c r="Z64" s="36"/>
    </row>
    <row r="65" spans="1:37">
      <c r="A65" s="36"/>
      <c r="B65" s="39"/>
      <c r="C65" s="966"/>
      <c r="D65" s="967"/>
      <c r="E65" s="968"/>
      <c r="F65" s="968"/>
      <c r="G65" s="968"/>
      <c r="H65" s="968"/>
      <c r="I65" s="968"/>
      <c r="J65" s="968"/>
      <c r="K65" s="968"/>
      <c r="L65" s="968"/>
      <c r="M65" s="968"/>
      <c r="N65" s="968"/>
      <c r="O65" s="968"/>
      <c r="P65" s="968"/>
      <c r="Q65" s="969"/>
      <c r="R65" s="970" t="s">
        <v>66</v>
      </c>
      <c r="S65" s="1158">
        <v>0</v>
      </c>
      <c r="T65" s="1159"/>
      <c r="U65" s="36"/>
      <c r="V65" s="27"/>
      <c r="W65" s="39"/>
      <c r="X65" s="39"/>
      <c r="Y65" s="39"/>
      <c r="Z65" s="36"/>
    </row>
    <row r="66" spans="1:37" ht="24" hidden="1" customHeight="1">
      <c r="A66" s="36"/>
      <c r="B66" s="39"/>
      <c r="C66" s="39"/>
      <c r="D66" s="39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4"/>
      <c r="R66" s="117">
        <f>S65</f>
        <v>0</v>
      </c>
      <c r="S66" s="117">
        <f>IF(AND(T66&gt;=1,T66&lt;36251),30000,IF(AND(T66&gt;=36251,T66&lt;140000),150000,IF(AND(T66=0,),0,)))</f>
        <v>150000</v>
      </c>
      <c r="T66" s="118">
        <f>S64</f>
        <v>36251</v>
      </c>
      <c r="U66" s="117">
        <f>MIN(S66,R66)</f>
        <v>0</v>
      </c>
      <c r="V66" s="21"/>
      <c r="W66" s="39"/>
      <c r="X66" s="39"/>
      <c r="Y66" s="39"/>
      <c r="Z66" s="36"/>
    </row>
    <row r="67" spans="1:37">
      <c r="A67" s="36"/>
      <c r="B67" s="39"/>
      <c r="C67" s="511" t="s">
        <v>429</v>
      </c>
      <c r="D67" s="39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4"/>
      <c r="R67" s="44"/>
      <c r="S67" s="44"/>
      <c r="T67" s="44"/>
      <c r="U67" s="44"/>
      <c r="V67" s="39"/>
      <c r="W67" s="39"/>
      <c r="X67" s="39"/>
      <c r="Y67" s="39"/>
      <c r="Z67" s="36"/>
    </row>
    <row r="68" spans="1:37" ht="15" customHeight="1">
      <c r="A68" s="36"/>
      <c r="B68" s="36"/>
      <c r="C68" s="53">
        <v>1</v>
      </c>
      <c r="D68" s="80" t="s">
        <v>19</v>
      </c>
      <c r="E68" s="81"/>
      <c r="F68" s="81"/>
      <c r="G68" s="81"/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229"/>
      <c r="U68" s="1043">
        <v>0</v>
      </c>
      <c r="V68" s="1044"/>
      <c r="W68" s="1045"/>
      <c r="X68" s="36"/>
      <c r="Y68" s="36"/>
      <c r="Z68" s="36"/>
    </row>
    <row r="69" spans="1:37" ht="15" customHeight="1">
      <c r="A69" s="36"/>
      <c r="B69" s="36"/>
      <c r="C69" s="53">
        <v>2</v>
      </c>
      <c r="D69" s="80" t="s">
        <v>163</v>
      </c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229"/>
      <c r="U69" s="1043">
        <v>0</v>
      </c>
      <c r="V69" s="1044"/>
      <c r="W69" s="1045"/>
      <c r="X69" s="36"/>
      <c r="Y69" s="36"/>
      <c r="Z69" s="36"/>
    </row>
    <row r="70" spans="1:37" ht="15" customHeight="1">
      <c r="A70" s="36"/>
      <c r="B70" s="36"/>
      <c r="C70" s="53">
        <v>3</v>
      </c>
      <c r="D70" s="80" t="s">
        <v>164</v>
      </c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229"/>
      <c r="U70" s="1043">
        <v>0</v>
      </c>
      <c r="V70" s="1044"/>
      <c r="W70" s="1045"/>
      <c r="X70" s="36"/>
      <c r="Y70" s="36"/>
      <c r="Z70" s="36"/>
    </row>
    <row r="71" spans="1:37" ht="15" customHeight="1">
      <c r="A71" s="36"/>
      <c r="B71" s="36"/>
      <c r="C71" s="53">
        <v>4</v>
      </c>
      <c r="D71" s="80" t="s">
        <v>165</v>
      </c>
      <c r="E71" s="81"/>
      <c r="F71" s="81"/>
      <c r="G71" s="81"/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229"/>
      <c r="U71" s="1043">
        <v>0</v>
      </c>
      <c r="V71" s="1044"/>
      <c r="W71" s="1045"/>
      <c r="X71" s="36"/>
      <c r="Y71" s="36"/>
      <c r="Z71" s="36"/>
    </row>
    <row r="72" spans="1:37" ht="15" customHeight="1">
      <c r="A72" s="36"/>
      <c r="B72" s="36"/>
      <c r="C72" s="53">
        <v>5</v>
      </c>
      <c r="D72" s="992" t="s">
        <v>428</v>
      </c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229"/>
      <c r="U72" s="1043">
        <v>0</v>
      </c>
      <c r="V72" s="1044"/>
      <c r="W72" s="1045"/>
      <c r="X72" s="36"/>
      <c r="Y72" s="36"/>
      <c r="Z72" s="36"/>
    </row>
    <row r="73" spans="1:37">
      <c r="A73" s="36"/>
      <c r="B73" s="36"/>
      <c r="C73" s="512" t="s">
        <v>156</v>
      </c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</row>
    <row r="74" spans="1:37" ht="15" customHeight="1">
      <c r="A74" s="36"/>
      <c r="B74" s="36"/>
      <c r="C74" s="53">
        <v>1</v>
      </c>
      <c r="D74" s="80" t="s">
        <v>155</v>
      </c>
      <c r="E74" s="81"/>
      <c r="F74" s="81"/>
      <c r="G74" s="81"/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229"/>
      <c r="U74" s="1043">
        <v>0</v>
      </c>
      <c r="V74" s="1044"/>
      <c r="W74" s="1045"/>
      <c r="X74" s="36"/>
      <c r="Y74" s="36"/>
      <c r="Z74" s="36"/>
    </row>
    <row r="75" spans="1:37" ht="15" customHeight="1">
      <c r="A75" s="36"/>
      <c r="B75" s="36"/>
      <c r="C75" s="53">
        <v>2</v>
      </c>
      <c r="D75" s="1102" t="s">
        <v>40</v>
      </c>
      <c r="E75" s="1103"/>
      <c r="F75" s="1103"/>
      <c r="G75" s="81" t="s">
        <v>41</v>
      </c>
      <c r="H75" s="81"/>
      <c r="I75" s="81"/>
      <c r="J75" s="81"/>
      <c r="K75" s="81"/>
      <c r="L75" s="81"/>
      <c r="M75" s="81"/>
      <c r="N75" s="81"/>
      <c r="O75" s="81" t="s">
        <v>415</v>
      </c>
      <c r="P75" s="81"/>
      <c r="Q75" s="106"/>
      <c r="R75" s="81"/>
      <c r="S75" s="81"/>
      <c r="T75" s="229"/>
      <c r="U75" s="1043">
        <v>0</v>
      </c>
      <c r="V75" s="1044"/>
      <c r="W75" s="1045"/>
      <c r="X75" s="36"/>
      <c r="Y75" s="36"/>
      <c r="Z75" s="36"/>
    </row>
    <row r="76" spans="1:37">
      <c r="A76" s="36"/>
      <c r="B76" s="36"/>
      <c r="C76" s="53">
        <v>3</v>
      </c>
      <c r="D76" s="1102" t="s">
        <v>56</v>
      </c>
      <c r="E76" s="1103"/>
      <c r="F76" s="1103"/>
      <c r="G76" s="81" t="s">
        <v>57</v>
      </c>
      <c r="H76" s="81"/>
      <c r="I76" s="81"/>
      <c r="J76" s="81"/>
      <c r="K76" s="81"/>
      <c r="L76" s="81"/>
      <c r="M76" s="81"/>
      <c r="N76" s="81"/>
      <c r="O76" s="81" t="s">
        <v>416</v>
      </c>
      <c r="P76" s="81"/>
      <c r="Q76" s="81"/>
      <c r="R76" s="81"/>
      <c r="S76" s="81"/>
      <c r="T76" s="229"/>
      <c r="U76" s="1043">
        <v>0</v>
      </c>
      <c r="V76" s="1044"/>
      <c r="W76" s="1045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</row>
    <row r="77" spans="1:37">
      <c r="A77" s="36"/>
      <c r="B77" s="36"/>
      <c r="C77" s="53">
        <v>4</v>
      </c>
      <c r="D77" s="1102" t="s">
        <v>42</v>
      </c>
      <c r="E77" s="1103"/>
      <c r="F77" s="1103"/>
      <c r="G77" s="81" t="s">
        <v>20</v>
      </c>
      <c r="H77" s="81"/>
      <c r="I77" s="81"/>
      <c r="J77" s="81"/>
      <c r="K77" s="81"/>
      <c r="L77" s="81"/>
      <c r="M77" s="81"/>
      <c r="N77" s="81"/>
      <c r="O77" s="81" t="s">
        <v>417</v>
      </c>
      <c r="P77" s="81"/>
      <c r="Q77" s="81"/>
      <c r="R77" s="81"/>
      <c r="S77" s="81"/>
      <c r="T77" s="229"/>
      <c r="U77" s="1043">
        <v>0</v>
      </c>
      <c r="V77" s="1044"/>
      <c r="W77" s="1045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</row>
    <row r="78" spans="1:37">
      <c r="A78" s="36"/>
      <c r="B78" s="36"/>
      <c r="C78" s="53">
        <v>5</v>
      </c>
      <c r="D78" s="1102" t="s">
        <v>278</v>
      </c>
      <c r="E78" s="1103"/>
      <c r="F78" s="1103"/>
      <c r="G78" s="81" t="s">
        <v>414</v>
      </c>
      <c r="H78" s="81"/>
      <c r="I78" s="81"/>
      <c r="J78" s="81"/>
      <c r="K78" s="81"/>
      <c r="L78" s="81"/>
      <c r="M78" s="81"/>
      <c r="N78" s="81"/>
      <c r="O78" s="81" t="s">
        <v>616</v>
      </c>
      <c r="P78" s="81"/>
      <c r="Q78" s="81"/>
      <c r="R78" s="81"/>
      <c r="S78" s="81"/>
      <c r="T78" s="884"/>
      <c r="U78" s="1043">
        <v>0</v>
      </c>
      <c r="V78" s="1044"/>
      <c r="W78" s="1045"/>
      <c r="X78" s="36"/>
      <c r="Y78" s="36"/>
      <c r="Z78" s="36"/>
      <c r="AA78" s="1042"/>
      <c r="AB78" s="1042"/>
      <c r="AC78" s="1042"/>
      <c r="AD78" s="1042"/>
      <c r="AE78" s="36"/>
      <c r="AF78" s="36"/>
      <c r="AG78" s="36"/>
      <c r="AH78" s="36"/>
      <c r="AI78" s="36"/>
      <c r="AJ78" s="36"/>
      <c r="AK78" s="36"/>
    </row>
    <row r="79" spans="1:37">
      <c r="A79" s="36"/>
      <c r="B79" s="36"/>
      <c r="C79" s="892" t="s">
        <v>615</v>
      </c>
      <c r="D79" s="505"/>
      <c r="E79" s="891"/>
      <c r="F79" s="889"/>
      <c r="G79" s="890"/>
      <c r="H79" s="890"/>
      <c r="I79" s="890"/>
      <c r="J79" s="890"/>
      <c r="K79" s="890"/>
      <c r="L79" s="890"/>
      <c r="M79" s="893">
        <v>75</v>
      </c>
      <c r="N79" s="901" t="s">
        <v>619</v>
      </c>
      <c r="O79" s="890" t="s">
        <v>617</v>
      </c>
      <c r="P79" s="890"/>
      <c r="Q79" s="890"/>
      <c r="R79" s="890"/>
      <c r="S79" s="890"/>
      <c r="T79" s="891"/>
      <c r="U79" s="1156">
        <f>IF(U78&lt;X79,U78,X79)</f>
        <v>0</v>
      </c>
      <c r="V79" s="1156"/>
      <c r="W79" s="1157"/>
      <c r="X79" s="895">
        <f>IF(M79&lt;75,50000,100000)</f>
        <v>100000</v>
      </c>
      <c r="Y79" s="39"/>
      <c r="Z79" s="36"/>
      <c r="AA79" s="33"/>
      <c r="AB79" s="36"/>
      <c r="AC79" s="36"/>
      <c r="AD79" s="36"/>
      <c r="AE79" s="36"/>
      <c r="AF79" s="36"/>
      <c r="AG79" s="36"/>
      <c r="AH79" s="36"/>
      <c r="AI79" s="36"/>
      <c r="AJ79" s="36"/>
      <c r="AK79" s="36"/>
    </row>
    <row r="80" spans="1:37" ht="15" customHeight="1">
      <c r="A80" s="36"/>
      <c r="B80" s="36"/>
      <c r="C80" s="53">
        <v>6</v>
      </c>
      <c r="D80" s="1154" t="s">
        <v>16</v>
      </c>
      <c r="E80" s="1155"/>
      <c r="F80" s="171" t="s">
        <v>17</v>
      </c>
      <c r="G80" s="82" t="s">
        <v>21</v>
      </c>
      <c r="H80" s="82"/>
      <c r="I80" s="82"/>
      <c r="J80" s="82"/>
      <c r="K80" s="82"/>
      <c r="L80" s="82"/>
      <c r="M80" s="82"/>
      <c r="N80" s="82"/>
      <c r="O80" s="81" t="s">
        <v>418</v>
      </c>
      <c r="P80" s="82"/>
      <c r="Q80" s="82"/>
      <c r="R80" s="82"/>
      <c r="S80" s="82"/>
      <c r="T80" s="229"/>
      <c r="U80" s="1043">
        <v>0</v>
      </c>
      <c r="V80" s="1044"/>
      <c r="W80" s="1045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</row>
    <row r="81" spans="1:26" ht="15" customHeight="1">
      <c r="A81" s="36"/>
      <c r="B81" s="36"/>
      <c r="C81" s="53">
        <v>7</v>
      </c>
      <c r="D81" s="1102" t="s">
        <v>279</v>
      </c>
      <c r="E81" s="1103"/>
      <c r="F81" s="1103"/>
      <c r="G81" s="81"/>
      <c r="H81" s="167"/>
      <c r="I81" s="167"/>
      <c r="J81" s="167"/>
      <c r="K81" s="167"/>
      <c r="L81" s="167"/>
      <c r="M81" s="894">
        <f>U81</f>
        <v>0</v>
      </c>
      <c r="N81" s="81"/>
      <c r="O81" s="81" t="s">
        <v>421</v>
      </c>
      <c r="P81" s="81"/>
      <c r="Q81" s="81"/>
      <c r="R81" s="81"/>
      <c r="S81" s="81"/>
      <c r="T81" s="229"/>
      <c r="U81" s="1043">
        <v>0</v>
      </c>
      <c r="V81" s="1044"/>
      <c r="W81" s="1045"/>
      <c r="X81" s="36"/>
      <c r="Y81" s="36"/>
      <c r="Z81" s="36"/>
    </row>
    <row r="82" spans="1:26" ht="15" customHeight="1">
      <c r="A82" s="36"/>
      <c r="B82" s="36"/>
      <c r="C82" s="53">
        <v>8</v>
      </c>
      <c r="D82" s="80" t="s">
        <v>280</v>
      </c>
      <c r="E82" s="81"/>
      <c r="F82" s="81"/>
      <c r="G82" s="82"/>
      <c r="H82" s="168"/>
      <c r="I82" s="168"/>
      <c r="J82" s="168"/>
      <c r="K82" s="168"/>
      <c r="L82" s="168"/>
      <c r="M82" s="168">
        <f>ROUND(U82/2,0)</f>
        <v>0</v>
      </c>
      <c r="N82" s="82"/>
      <c r="O82" s="81" t="s">
        <v>422</v>
      </c>
      <c r="P82" s="82"/>
      <c r="Q82" s="82"/>
      <c r="R82" s="82"/>
      <c r="S82" s="82"/>
      <c r="T82" s="229"/>
      <c r="U82" s="1043">
        <v>0</v>
      </c>
      <c r="V82" s="1044"/>
      <c r="W82" s="1045"/>
      <c r="X82" s="36"/>
      <c r="Y82" s="36"/>
      <c r="Z82" s="36"/>
    </row>
    <row r="83" spans="1:26" ht="15" customHeight="1">
      <c r="A83" s="36"/>
      <c r="B83" s="36"/>
      <c r="C83" s="53">
        <v>9</v>
      </c>
      <c r="D83" s="80" t="s">
        <v>281</v>
      </c>
      <c r="E83" s="81"/>
      <c r="F83" s="81"/>
      <c r="G83" s="83"/>
      <c r="H83" s="168"/>
      <c r="I83" s="168"/>
      <c r="J83" s="168"/>
      <c r="K83" s="168"/>
      <c r="L83" s="168"/>
      <c r="M83" s="168">
        <f>ROUND(U83*0.4,0)</f>
        <v>0</v>
      </c>
      <c r="N83" s="83"/>
      <c r="O83" s="81" t="s">
        <v>423</v>
      </c>
      <c r="P83" s="83"/>
      <c r="Q83" s="83"/>
      <c r="R83" s="83"/>
      <c r="S83" s="83"/>
      <c r="T83" s="229"/>
      <c r="U83" s="1043">
        <v>0</v>
      </c>
      <c r="V83" s="1044"/>
      <c r="W83" s="1045"/>
      <c r="X83" s="36"/>
      <c r="Y83" s="36"/>
      <c r="Z83" s="36"/>
    </row>
    <row r="84" spans="1:26" ht="15" customHeight="1">
      <c r="A84" s="36"/>
      <c r="B84" s="36"/>
      <c r="C84" s="53">
        <v>10</v>
      </c>
      <c r="D84" s="80" t="s">
        <v>282</v>
      </c>
      <c r="E84" s="81"/>
      <c r="F84" s="81"/>
      <c r="G84" s="83"/>
      <c r="H84" s="83"/>
      <c r="I84" s="83"/>
      <c r="J84" s="83"/>
      <c r="K84" s="83"/>
      <c r="L84" s="83"/>
      <c r="M84" s="168">
        <f>ROUND(U84*0.4,0)</f>
        <v>0</v>
      </c>
      <c r="N84" s="83"/>
      <c r="O84" s="81" t="s">
        <v>423</v>
      </c>
      <c r="P84" s="83"/>
      <c r="Q84" s="83"/>
      <c r="R84" s="83"/>
      <c r="S84" s="83"/>
      <c r="T84" s="229"/>
      <c r="U84" s="1043">
        <v>0</v>
      </c>
      <c r="V84" s="1044"/>
      <c r="W84" s="1045"/>
      <c r="X84" s="36"/>
      <c r="Y84" s="36"/>
      <c r="Z84" s="36"/>
    </row>
    <row r="85" spans="1:26" ht="1.5" customHeight="1">
      <c r="A85" s="36"/>
      <c r="B85" s="36"/>
      <c r="C85" s="54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9"/>
      <c r="Q85" s="39"/>
      <c r="R85" s="39"/>
      <c r="S85" s="39"/>
      <c r="T85" s="39"/>
      <c r="U85" s="39"/>
      <c r="V85" s="39"/>
      <c r="W85" s="39"/>
      <c r="X85" s="39"/>
      <c r="Y85" s="36"/>
      <c r="Z85" s="36"/>
    </row>
    <row r="86" spans="1:26">
      <c r="A86" s="36"/>
      <c r="B86" s="36"/>
      <c r="C86" s="41" t="s">
        <v>430</v>
      </c>
      <c r="D86" s="36"/>
      <c r="E86" s="33" t="s">
        <v>434</v>
      </c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9"/>
      <c r="Q86" s="39"/>
      <c r="R86" s="39"/>
      <c r="S86" s="39"/>
      <c r="T86" s="39"/>
      <c r="U86" s="39"/>
      <c r="V86" s="39"/>
      <c r="W86" s="39"/>
      <c r="X86" s="39"/>
      <c r="Y86" s="36"/>
      <c r="Z86" s="36"/>
    </row>
    <row r="87" spans="1:26" ht="1.5" customHeight="1">
      <c r="A87" s="36"/>
      <c r="B87" s="36"/>
      <c r="C87" s="54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9"/>
      <c r="Q87" s="39"/>
      <c r="R87" s="39"/>
      <c r="S87" s="39"/>
      <c r="T87" s="39"/>
      <c r="U87" s="39"/>
      <c r="V87" s="39"/>
      <c r="W87" s="39"/>
      <c r="X87" s="39"/>
      <c r="Y87" s="36"/>
      <c r="Z87" s="36"/>
    </row>
    <row r="88" spans="1:26">
      <c r="A88" s="36"/>
      <c r="B88" s="36"/>
      <c r="C88" s="53">
        <v>1</v>
      </c>
      <c r="D88" s="81" t="s">
        <v>435</v>
      </c>
      <c r="E88" s="81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229"/>
      <c r="U88" s="1074">
        <v>0</v>
      </c>
      <c r="V88" s="1075"/>
      <c r="W88" s="1076"/>
      <c r="X88" s="36"/>
      <c r="Y88" s="36"/>
      <c r="Z88" s="36"/>
    </row>
    <row r="89" spans="1:26" ht="15" customHeight="1">
      <c r="A89" s="36"/>
      <c r="B89" s="36"/>
      <c r="C89" s="53">
        <v>2</v>
      </c>
      <c r="D89" s="80" t="s">
        <v>432</v>
      </c>
      <c r="E89" s="81"/>
      <c r="F89" s="81"/>
      <c r="G89" s="81"/>
      <c r="H89" s="81"/>
      <c r="I89" s="81"/>
      <c r="J89" s="81"/>
      <c r="K89" s="81"/>
      <c r="L89" s="81"/>
      <c r="M89" s="81"/>
      <c r="N89" s="81"/>
      <c r="O89" s="81" t="s">
        <v>443</v>
      </c>
      <c r="P89" s="81"/>
      <c r="Q89" s="81"/>
      <c r="R89" s="81"/>
      <c r="S89" s="81"/>
      <c r="T89" s="229"/>
      <c r="U89" s="1043">
        <v>0</v>
      </c>
      <c r="V89" s="1044"/>
      <c r="W89" s="1045"/>
      <c r="X89" s="36"/>
      <c r="Y89" s="36"/>
      <c r="Z89" s="36"/>
    </row>
    <row r="90" spans="1:26" ht="1.5" customHeight="1">
      <c r="A90" s="36"/>
      <c r="B90" s="36"/>
      <c r="C90" s="54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9"/>
      <c r="Q90" s="39"/>
      <c r="R90" s="39"/>
      <c r="S90" s="39"/>
      <c r="T90" s="39"/>
      <c r="U90" s="39"/>
      <c r="V90" s="39"/>
      <c r="W90" s="39"/>
      <c r="X90" s="39"/>
      <c r="Y90" s="36"/>
      <c r="Z90" s="36"/>
    </row>
    <row r="91" spans="1:26">
      <c r="A91" s="36"/>
      <c r="B91" s="36"/>
      <c r="C91" s="41" t="s">
        <v>642</v>
      </c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9"/>
      <c r="Q91" s="39"/>
      <c r="R91" s="39"/>
      <c r="S91" s="39"/>
      <c r="T91" s="39"/>
      <c r="U91" s="39"/>
      <c r="V91" s="39"/>
      <c r="W91" s="39"/>
      <c r="X91" s="39"/>
      <c r="Y91" s="36"/>
      <c r="Z91" s="36"/>
    </row>
    <row r="92" spans="1:26" ht="1.5" customHeight="1">
      <c r="A92" s="36"/>
      <c r="B92" s="36"/>
      <c r="C92" s="54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9"/>
      <c r="Q92" s="39"/>
      <c r="R92" s="39"/>
      <c r="S92" s="39"/>
      <c r="T92" s="39"/>
      <c r="U92" s="39"/>
      <c r="V92" s="39"/>
      <c r="W92" s="39"/>
      <c r="X92" s="39"/>
      <c r="Y92" s="36"/>
      <c r="Z92" s="36"/>
    </row>
    <row r="93" spans="1:26">
      <c r="A93" s="36"/>
      <c r="B93" s="36"/>
      <c r="C93" s="53">
        <v>1</v>
      </c>
      <c r="D93" s="1091" t="s">
        <v>643</v>
      </c>
      <c r="E93" s="1092"/>
      <c r="F93" s="1092"/>
      <c r="G93" s="1092"/>
      <c r="H93" s="1092"/>
      <c r="I93" s="1092"/>
      <c r="J93" s="1092"/>
      <c r="K93" s="1092"/>
      <c r="L93" s="1092"/>
      <c r="M93" s="1092"/>
      <c r="N93" s="1092"/>
      <c r="O93" s="1092"/>
      <c r="P93" s="1092"/>
      <c r="Q93" s="1092"/>
      <c r="R93" s="1092"/>
      <c r="S93" s="1092"/>
      <c r="T93" s="229"/>
      <c r="U93" s="1074">
        <v>0</v>
      </c>
      <c r="V93" s="1075"/>
      <c r="W93" s="1076"/>
      <c r="X93" s="36"/>
      <c r="Y93" s="36"/>
      <c r="Z93" s="36"/>
    </row>
    <row r="94" spans="1:26">
      <c r="A94" s="36"/>
      <c r="B94" s="36"/>
      <c r="C94" s="53">
        <v>2</v>
      </c>
      <c r="D94" s="1091" t="s">
        <v>187</v>
      </c>
      <c r="E94" s="1092"/>
      <c r="F94" s="1092"/>
      <c r="G94" s="1092"/>
      <c r="H94" s="1092"/>
      <c r="I94" s="1092"/>
      <c r="J94" s="1092"/>
      <c r="K94" s="1092"/>
      <c r="L94" s="1092"/>
      <c r="M94" s="1092"/>
      <c r="N94" s="1092"/>
      <c r="O94" s="1092"/>
      <c r="P94" s="1092"/>
      <c r="Q94" s="1092"/>
      <c r="R94" s="1092"/>
      <c r="S94" s="1092"/>
      <c r="T94" s="229"/>
      <c r="U94" s="1074">
        <v>0</v>
      </c>
      <c r="V94" s="1075"/>
      <c r="W94" s="1076"/>
      <c r="X94" s="36"/>
      <c r="Y94" s="36"/>
      <c r="Z94" s="36"/>
    </row>
    <row r="95" spans="1:26">
      <c r="A95" s="36"/>
      <c r="B95" s="36"/>
      <c r="C95" s="53">
        <v>3</v>
      </c>
      <c r="D95" s="1091" t="s">
        <v>189</v>
      </c>
      <c r="E95" s="1092"/>
      <c r="F95" s="1092"/>
      <c r="G95" s="1092"/>
      <c r="H95" s="1092"/>
      <c r="I95" s="1092"/>
      <c r="J95" s="1092"/>
      <c r="K95" s="1092"/>
      <c r="L95" s="1092"/>
      <c r="M95" s="1092"/>
      <c r="N95" s="1092"/>
      <c r="O95" s="1092"/>
      <c r="P95" s="1092"/>
      <c r="Q95" s="1092"/>
      <c r="R95" s="1092"/>
      <c r="S95" s="1092"/>
      <c r="T95" s="229"/>
      <c r="U95" s="1074">
        <v>0</v>
      </c>
      <c r="V95" s="1075"/>
      <c r="W95" s="1076"/>
      <c r="X95" s="36"/>
      <c r="Y95" s="36"/>
      <c r="Z95" s="36"/>
    </row>
    <row r="96" spans="1:26">
      <c r="A96" s="36"/>
      <c r="B96" s="36"/>
      <c r="C96" s="53">
        <v>5</v>
      </c>
      <c r="D96" s="1091" t="s">
        <v>191</v>
      </c>
      <c r="E96" s="1092"/>
      <c r="F96" s="1092"/>
      <c r="G96" s="1092"/>
      <c r="H96" s="1092"/>
      <c r="I96" s="1092"/>
      <c r="J96" s="1092"/>
      <c r="K96" s="1092"/>
      <c r="L96" s="1092"/>
      <c r="M96" s="1092"/>
      <c r="N96" s="1092"/>
      <c r="O96" s="1092"/>
      <c r="P96" s="1092"/>
      <c r="Q96" s="1092"/>
      <c r="R96" s="1092"/>
      <c r="S96" s="1092"/>
      <c r="T96" s="229"/>
      <c r="U96" s="1074">
        <v>0</v>
      </c>
      <c r="V96" s="1075"/>
      <c r="W96" s="1076"/>
      <c r="X96" s="36"/>
      <c r="Y96" s="36"/>
      <c r="Z96" s="36"/>
    </row>
    <row r="97" spans="1:26">
      <c r="A97" s="36"/>
      <c r="B97" s="36"/>
      <c r="C97" s="53">
        <v>6</v>
      </c>
      <c r="D97" s="1091" t="s">
        <v>226</v>
      </c>
      <c r="E97" s="1092"/>
      <c r="F97" s="1092"/>
      <c r="G97" s="1092"/>
      <c r="H97" s="1092"/>
      <c r="I97" s="1092"/>
      <c r="J97" s="1092"/>
      <c r="K97" s="1092"/>
      <c r="L97" s="1092"/>
      <c r="M97" s="1092"/>
      <c r="N97" s="1092"/>
      <c r="O97" s="1092"/>
      <c r="P97" s="1092"/>
      <c r="Q97" s="1092"/>
      <c r="R97" s="1092"/>
      <c r="S97" s="1092"/>
      <c r="T97" s="229"/>
      <c r="U97" s="1074">
        <v>0</v>
      </c>
      <c r="V97" s="1075"/>
      <c r="W97" s="1076"/>
      <c r="X97" s="36"/>
      <c r="Y97" s="36"/>
      <c r="Z97" s="36"/>
    </row>
    <row r="98" spans="1:26" ht="15" customHeight="1">
      <c r="A98" s="36"/>
      <c r="B98" s="36"/>
      <c r="C98" s="53">
        <v>7</v>
      </c>
      <c r="D98" s="1091" t="s">
        <v>194</v>
      </c>
      <c r="E98" s="1092"/>
      <c r="F98" s="1092"/>
      <c r="G98" s="1092"/>
      <c r="H98" s="1092"/>
      <c r="I98" s="1092"/>
      <c r="J98" s="1092"/>
      <c r="K98" s="1092"/>
      <c r="L98" s="1092"/>
      <c r="M98" s="1092"/>
      <c r="N98" s="1092"/>
      <c r="O98" s="1092"/>
      <c r="P98" s="1092"/>
      <c r="Q98" s="1092"/>
      <c r="R98" s="1092"/>
      <c r="S98" s="1092"/>
      <c r="T98" s="229"/>
      <c r="U98" s="1074">
        <v>0</v>
      </c>
      <c r="V98" s="1075"/>
      <c r="W98" s="1076"/>
      <c r="X98" s="36"/>
      <c r="Y98" s="36"/>
      <c r="Z98" s="36"/>
    </row>
    <row r="99" spans="1:26" ht="15" customHeight="1">
      <c r="A99" s="506"/>
      <c r="B99" s="506"/>
      <c r="C99" s="1127">
        <v>8</v>
      </c>
      <c r="D99" s="1104" t="s">
        <v>22</v>
      </c>
      <c r="E99" s="1105"/>
      <c r="F99" s="1105"/>
      <c r="G99" s="1105"/>
      <c r="H99" s="1105"/>
      <c r="I99" s="1105"/>
      <c r="J99" s="1105"/>
      <c r="K99" s="1105"/>
      <c r="L99" s="1105"/>
      <c r="M99" s="1105"/>
      <c r="N99" s="1105"/>
      <c r="O99" s="1105"/>
      <c r="P99" s="85"/>
      <c r="Q99" s="86"/>
      <c r="R99" s="1095" t="s">
        <v>126</v>
      </c>
      <c r="S99" s="1096"/>
      <c r="T99" s="1097"/>
      <c r="U99" s="1079">
        <v>48000</v>
      </c>
      <c r="V99" s="1080"/>
      <c r="W99" s="1081"/>
      <c r="X99" s="506"/>
      <c r="Y99" s="36"/>
      <c r="Z99" s="36"/>
    </row>
    <row r="100" spans="1:26">
      <c r="A100" s="506"/>
      <c r="B100" s="506"/>
      <c r="C100" s="1127"/>
      <c r="D100" s="1106"/>
      <c r="E100" s="1107"/>
      <c r="F100" s="1107"/>
      <c r="G100" s="1107"/>
      <c r="H100" s="1107"/>
      <c r="I100" s="1107"/>
      <c r="J100" s="1107"/>
      <c r="K100" s="1107"/>
      <c r="L100" s="1107"/>
      <c r="M100" s="1107"/>
      <c r="N100" s="1107"/>
      <c r="O100" s="1107"/>
      <c r="P100" s="88"/>
      <c r="Q100" s="90"/>
      <c r="R100" s="1095" t="s">
        <v>125</v>
      </c>
      <c r="S100" s="1096"/>
      <c r="T100" s="1097"/>
      <c r="U100" s="1079">
        <v>0</v>
      </c>
      <c r="V100" s="1080"/>
      <c r="W100" s="1081"/>
      <c r="X100" s="506"/>
      <c r="Y100" s="36"/>
      <c r="Z100" s="36"/>
    </row>
    <row r="101" spans="1:26">
      <c r="A101" s="506"/>
      <c r="B101" s="506"/>
      <c r="C101" s="1127"/>
      <c r="D101" s="1108"/>
      <c r="E101" s="1109"/>
      <c r="F101" s="1109"/>
      <c r="G101" s="1109"/>
      <c r="H101" s="1109"/>
      <c r="I101" s="1109"/>
      <c r="J101" s="1109"/>
      <c r="K101" s="1109"/>
      <c r="L101" s="1109"/>
      <c r="M101" s="1109"/>
      <c r="N101" s="1109"/>
      <c r="O101" s="1109"/>
      <c r="P101" s="971">
        <f>IF(12000&gt;=U99,U99,12000)</f>
        <v>12000</v>
      </c>
      <c r="Q101" s="972">
        <f>IF(12000&gt;=U100,U100,12000)</f>
        <v>0</v>
      </c>
      <c r="R101" s="1095" t="s">
        <v>110</v>
      </c>
      <c r="S101" s="1096"/>
      <c r="T101" s="1097"/>
      <c r="U101" s="1082">
        <f>U99+U100</f>
        <v>48000</v>
      </c>
      <c r="V101" s="1083"/>
      <c r="W101" s="1084"/>
      <c r="X101" s="506"/>
      <c r="Y101" s="36"/>
      <c r="Z101" s="36"/>
    </row>
    <row r="102" spans="1:26">
      <c r="A102" s="506"/>
      <c r="B102" s="506"/>
      <c r="C102" s="513">
        <v>9</v>
      </c>
      <c r="D102" s="1093" t="s">
        <v>626</v>
      </c>
      <c r="E102" s="1094"/>
      <c r="F102" s="1094"/>
      <c r="G102" s="1094"/>
      <c r="H102" s="1094"/>
      <c r="I102" s="1094"/>
      <c r="J102" s="1094"/>
      <c r="K102" s="1094"/>
      <c r="L102" s="1094"/>
      <c r="M102" s="1094"/>
      <c r="N102" s="1094"/>
      <c r="O102" s="1094"/>
      <c r="P102" s="1094"/>
      <c r="Q102" s="1094"/>
      <c r="R102" s="1094"/>
      <c r="S102" s="1094"/>
      <c r="T102" s="508"/>
      <c r="U102" s="1079">
        <v>0</v>
      </c>
      <c r="V102" s="1080"/>
      <c r="W102" s="1081"/>
      <c r="X102" s="506"/>
      <c r="Y102" s="36"/>
      <c r="Z102" s="36"/>
    </row>
    <row r="103" spans="1:26">
      <c r="A103" s="506"/>
      <c r="B103" s="506"/>
      <c r="C103" s="507">
        <v>10</v>
      </c>
      <c r="D103" s="1093" t="s">
        <v>197</v>
      </c>
      <c r="E103" s="1094"/>
      <c r="F103" s="1094"/>
      <c r="G103" s="1094"/>
      <c r="H103" s="1094"/>
      <c r="I103" s="1094"/>
      <c r="J103" s="1094"/>
      <c r="K103" s="1094"/>
      <c r="L103" s="1094"/>
      <c r="M103" s="1094"/>
      <c r="N103" s="1094"/>
      <c r="O103" s="1094"/>
      <c r="P103" s="1094"/>
      <c r="Q103" s="1094"/>
      <c r="R103" s="1094"/>
      <c r="S103" s="1094"/>
      <c r="T103" s="508"/>
      <c r="U103" s="1077">
        <v>0</v>
      </c>
      <c r="V103" s="1077"/>
      <c r="W103" s="1077"/>
      <c r="X103" s="506"/>
      <c r="Y103" s="36"/>
      <c r="Z103" s="36"/>
    </row>
    <row r="104" spans="1:26" ht="15" customHeight="1">
      <c r="A104" s="36"/>
      <c r="B104" s="36"/>
      <c r="C104" s="502">
        <v>11</v>
      </c>
      <c r="D104" s="503" t="s">
        <v>419</v>
      </c>
      <c r="E104" s="504"/>
      <c r="F104" s="504"/>
      <c r="G104" s="505" t="s">
        <v>420</v>
      </c>
      <c r="H104" s="504"/>
      <c r="I104" s="504"/>
      <c r="J104" s="504"/>
      <c r="K104" s="504"/>
      <c r="L104" s="504"/>
      <c r="M104" s="504"/>
      <c r="N104" s="504"/>
      <c r="O104" s="505" t="s">
        <v>424</v>
      </c>
      <c r="P104" s="84"/>
      <c r="Q104" s="84"/>
      <c r="R104" s="84"/>
      <c r="S104" s="84"/>
      <c r="T104" s="229"/>
      <c r="U104" s="1043">
        <v>0</v>
      </c>
      <c r="V104" s="1044"/>
      <c r="W104" s="1045"/>
      <c r="X104" s="36"/>
      <c r="Y104" s="36"/>
      <c r="Z104" s="36"/>
    </row>
    <row r="105" spans="1:26" ht="3" customHeight="1">
      <c r="A105" s="506"/>
      <c r="B105" s="506"/>
      <c r="C105" s="21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6"/>
      <c r="Z105" s="36"/>
    </row>
    <row r="106" spans="1:26">
      <c r="A106" s="33"/>
      <c r="B106" s="42"/>
      <c r="C106" s="509" t="s">
        <v>304</v>
      </c>
      <c r="D106" s="510"/>
      <c r="E106" s="510"/>
      <c r="F106" s="510"/>
      <c r="G106" s="510"/>
      <c r="H106" s="510"/>
      <c r="I106" s="510"/>
      <c r="J106" s="510"/>
      <c r="K106" s="510"/>
      <c r="L106" s="510"/>
      <c r="M106" s="510"/>
      <c r="N106" s="510"/>
      <c r="O106" s="510"/>
      <c r="P106" s="510"/>
      <c r="Q106" s="510"/>
      <c r="R106" s="510"/>
      <c r="S106" s="510"/>
      <c r="T106" s="510"/>
      <c r="U106" s="1078">
        <v>0</v>
      </c>
      <c r="V106" s="1078"/>
      <c r="W106" s="1078"/>
      <c r="X106" s="510"/>
      <c r="Y106" s="36"/>
      <c r="Z106" s="36"/>
    </row>
    <row r="107" spans="1:26" ht="3.75" customHeight="1">
      <c r="A107" s="36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6"/>
      <c r="Z107" s="36"/>
    </row>
    <row r="108" spans="1:26" hidden="1">
      <c r="A108" s="36"/>
      <c r="B108" s="39"/>
      <c r="C108" s="230" t="s">
        <v>305</v>
      </c>
      <c r="D108" s="231"/>
      <c r="E108" s="231"/>
      <c r="F108" s="231"/>
      <c r="G108" s="231"/>
      <c r="H108" s="231"/>
      <c r="I108" s="231"/>
      <c r="J108" s="231"/>
      <c r="K108" s="231"/>
      <c r="L108" s="231"/>
      <c r="M108" s="231"/>
      <c r="N108" s="231"/>
      <c r="O108" s="231"/>
      <c r="P108" s="231"/>
      <c r="Q108" s="232"/>
      <c r="R108" s="231"/>
      <c r="S108" s="231"/>
      <c r="T108" s="231"/>
      <c r="U108" s="231"/>
      <c r="V108" s="231"/>
      <c r="W108" s="231"/>
      <c r="X108" s="231"/>
      <c r="Y108" s="36"/>
      <c r="Z108" s="36"/>
    </row>
    <row r="109" spans="1:26" s="59" customFormat="1" ht="2.25" hidden="1" customHeight="1">
      <c r="A109" s="36"/>
      <c r="B109" s="36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6"/>
      <c r="Z109" s="39"/>
    </row>
    <row r="110" spans="1:26" s="94" customFormat="1" ht="25.5" hidden="1" customHeight="1">
      <c r="A110" s="91"/>
      <c r="B110" s="91"/>
      <c r="C110" s="92"/>
      <c r="D110" s="93"/>
      <c r="E110" s="87" t="s">
        <v>266</v>
      </c>
      <c r="F110" s="1071" t="s">
        <v>270</v>
      </c>
      <c r="G110" s="1072"/>
      <c r="H110" s="1073"/>
      <c r="I110" s="1071" t="s">
        <v>271</v>
      </c>
      <c r="J110" s="1072"/>
      <c r="K110" s="1072"/>
      <c r="L110" s="1073"/>
      <c r="M110" s="1071" t="s">
        <v>272</v>
      </c>
      <c r="N110" s="1072"/>
      <c r="O110" s="1072"/>
      <c r="P110" s="1073"/>
      <c r="Q110" s="1071" t="s">
        <v>267</v>
      </c>
      <c r="R110" s="1072"/>
      <c r="S110" s="1072"/>
      <c r="T110" s="1073"/>
      <c r="U110" s="1071" t="s">
        <v>273</v>
      </c>
      <c r="V110" s="1072"/>
      <c r="W110" s="1072"/>
      <c r="X110" s="1072"/>
      <c r="Y110" s="1073"/>
      <c r="Z110" s="93"/>
    </row>
    <row r="111" spans="1:26" s="94" customFormat="1" ht="12.75" hidden="1">
      <c r="A111" s="91"/>
      <c r="B111" s="91"/>
      <c r="C111" s="92"/>
      <c r="D111" s="103"/>
      <c r="E111" s="89">
        <v>1</v>
      </c>
      <c r="F111" s="1068"/>
      <c r="G111" s="1069"/>
      <c r="H111" s="1070"/>
      <c r="I111" s="1065"/>
      <c r="J111" s="1066"/>
      <c r="K111" s="1066"/>
      <c r="L111" s="1067"/>
      <c r="M111" s="1065"/>
      <c r="N111" s="1066"/>
      <c r="O111" s="1066"/>
      <c r="P111" s="1067"/>
      <c r="Q111" s="1065"/>
      <c r="R111" s="1066"/>
      <c r="S111" s="1066"/>
      <c r="T111" s="1067"/>
      <c r="U111" s="1056"/>
      <c r="V111" s="1057"/>
      <c r="W111" s="1057"/>
      <c r="X111" s="1057"/>
      <c r="Y111" s="1058"/>
      <c r="Z111" s="95"/>
    </row>
    <row r="112" spans="1:26" s="94" customFormat="1" ht="12.75" hidden="1">
      <c r="A112" s="91"/>
      <c r="B112" s="91"/>
      <c r="C112" s="92"/>
      <c r="D112" s="103"/>
      <c r="E112" s="89">
        <v>2</v>
      </c>
      <c r="F112" s="1068"/>
      <c r="G112" s="1069"/>
      <c r="H112" s="1070"/>
      <c r="I112" s="1065"/>
      <c r="J112" s="1066"/>
      <c r="K112" s="1066"/>
      <c r="L112" s="1067"/>
      <c r="M112" s="1065"/>
      <c r="N112" s="1066"/>
      <c r="O112" s="1066"/>
      <c r="P112" s="1067"/>
      <c r="Q112" s="1065"/>
      <c r="R112" s="1066"/>
      <c r="S112" s="1066"/>
      <c r="T112" s="1067"/>
      <c r="U112" s="1056"/>
      <c r="V112" s="1057"/>
      <c r="W112" s="1057"/>
      <c r="X112" s="1057"/>
      <c r="Y112" s="1058"/>
      <c r="Z112" s="95"/>
    </row>
    <row r="113" spans="1:26" s="94" customFormat="1" ht="12.75" hidden="1">
      <c r="A113" s="91"/>
      <c r="B113" s="91"/>
      <c r="C113" s="92"/>
      <c r="D113" s="103"/>
      <c r="E113" s="89">
        <v>3</v>
      </c>
      <c r="F113" s="1068"/>
      <c r="G113" s="1069"/>
      <c r="H113" s="1070"/>
      <c r="I113" s="1065"/>
      <c r="J113" s="1066"/>
      <c r="K113" s="1066"/>
      <c r="L113" s="1067"/>
      <c r="M113" s="1065"/>
      <c r="N113" s="1066"/>
      <c r="O113" s="1066"/>
      <c r="P113" s="1067"/>
      <c r="Q113" s="1065"/>
      <c r="R113" s="1066"/>
      <c r="S113" s="1066"/>
      <c r="T113" s="1067"/>
      <c r="U113" s="1056"/>
      <c r="V113" s="1057"/>
      <c r="W113" s="1057"/>
      <c r="X113" s="1057"/>
      <c r="Y113" s="1058"/>
      <c r="Z113" s="95"/>
    </row>
    <row r="114" spans="1:26" s="94" customFormat="1" ht="12.75" hidden="1">
      <c r="A114" s="91"/>
      <c r="B114" s="91"/>
      <c r="C114" s="92"/>
      <c r="D114" s="103"/>
      <c r="E114" s="89">
        <v>4</v>
      </c>
      <c r="F114" s="1068"/>
      <c r="G114" s="1069"/>
      <c r="H114" s="1070"/>
      <c r="I114" s="1065"/>
      <c r="J114" s="1066"/>
      <c r="K114" s="1066"/>
      <c r="L114" s="1067"/>
      <c r="M114" s="1065"/>
      <c r="N114" s="1066"/>
      <c r="O114" s="1066"/>
      <c r="P114" s="1067"/>
      <c r="Q114" s="1065"/>
      <c r="R114" s="1066"/>
      <c r="S114" s="1066"/>
      <c r="T114" s="1067"/>
      <c r="U114" s="1056"/>
      <c r="V114" s="1057"/>
      <c r="W114" s="1057"/>
      <c r="X114" s="1057"/>
      <c r="Y114" s="1058"/>
      <c r="Z114" s="95"/>
    </row>
    <row r="115" spans="1:26" s="94" customFormat="1" ht="12.75" hidden="1">
      <c r="A115" s="91"/>
      <c r="B115" s="91"/>
      <c r="C115" s="92"/>
      <c r="D115" s="103"/>
      <c r="E115" s="89">
        <v>5</v>
      </c>
      <c r="F115" s="1068"/>
      <c r="G115" s="1069"/>
      <c r="H115" s="1070"/>
      <c r="I115" s="1065"/>
      <c r="J115" s="1066"/>
      <c r="K115" s="1066"/>
      <c r="L115" s="1067"/>
      <c r="M115" s="1065"/>
      <c r="N115" s="1066"/>
      <c r="O115" s="1066"/>
      <c r="P115" s="1067"/>
      <c r="Q115" s="1065"/>
      <c r="R115" s="1066"/>
      <c r="S115" s="1066"/>
      <c r="T115" s="1067"/>
      <c r="U115" s="1056"/>
      <c r="V115" s="1057"/>
      <c r="W115" s="1057"/>
      <c r="X115" s="1057"/>
      <c r="Y115" s="1058"/>
      <c r="Z115" s="95"/>
    </row>
    <row r="116" spans="1:26" s="94" customFormat="1" ht="12.75" hidden="1">
      <c r="A116" s="91"/>
      <c r="B116" s="91"/>
      <c r="C116" s="92"/>
      <c r="D116" s="103"/>
      <c r="E116" s="89">
        <v>6</v>
      </c>
      <c r="F116" s="1068"/>
      <c r="G116" s="1069"/>
      <c r="H116" s="1070"/>
      <c r="I116" s="1065"/>
      <c r="J116" s="1066"/>
      <c r="K116" s="1066"/>
      <c r="L116" s="1067"/>
      <c r="M116" s="1065"/>
      <c r="N116" s="1066"/>
      <c r="O116" s="1066"/>
      <c r="P116" s="1067"/>
      <c r="Q116" s="1065"/>
      <c r="R116" s="1066"/>
      <c r="S116" s="1066"/>
      <c r="T116" s="1067"/>
      <c r="U116" s="1056"/>
      <c r="V116" s="1057"/>
      <c r="W116" s="1057"/>
      <c r="X116" s="1057"/>
      <c r="Y116" s="1058"/>
      <c r="Z116" s="95"/>
    </row>
    <row r="117" spans="1:26" s="94" customFormat="1" ht="12.75" hidden="1">
      <c r="A117" s="91"/>
      <c r="B117" s="91"/>
      <c r="C117" s="92"/>
      <c r="D117" s="103"/>
      <c r="E117" s="89">
        <v>7</v>
      </c>
      <c r="F117" s="1068"/>
      <c r="G117" s="1069"/>
      <c r="H117" s="1070"/>
      <c r="I117" s="1065"/>
      <c r="J117" s="1066"/>
      <c r="K117" s="1066"/>
      <c r="L117" s="1067"/>
      <c r="M117" s="1065"/>
      <c r="N117" s="1066"/>
      <c r="O117" s="1066"/>
      <c r="P117" s="1067"/>
      <c r="Q117" s="1065"/>
      <c r="R117" s="1066"/>
      <c r="S117" s="1066"/>
      <c r="T117" s="1067"/>
      <c r="U117" s="1056"/>
      <c r="V117" s="1057"/>
      <c r="W117" s="1057"/>
      <c r="X117" s="1057"/>
      <c r="Y117" s="1058"/>
      <c r="Z117" s="95"/>
    </row>
    <row r="118" spans="1:26" s="94" customFormat="1" ht="12.75" hidden="1">
      <c r="A118" s="91"/>
      <c r="B118" s="91"/>
      <c r="C118" s="92"/>
      <c r="D118" s="103"/>
      <c r="E118" s="89">
        <v>8</v>
      </c>
      <c r="F118" s="1068"/>
      <c r="G118" s="1069"/>
      <c r="H118" s="1070"/>
      <c r="I118" s="1065"/>
      <c r="J118" s="1066"/>
      <c r="K118" s="1066"/>
      <c r="L118" s="1067"/>
      <c r="M118" s="1065"/>
      <c r="N118" s="1066"/>
      <c r="O118" s="1066"/>
      <c r="P118" s="1067"/>
      <c r="Q118" s="1065"/>
      <c r="R118" s="1066"/>
      <c r="S118" s="1066"/>
      <c r="T118" s="1067"/>
      <c r="U118" s="1056"/>
      <c r="V118" s="1057"/>
      <c r="W118" s="1057"/>
      <c r="X118" s="1057"/>
      <c r="Y118" s="1058"/>
      <c r="Z118" s="104"/>
    </row>
    <row r="119" spans="1:26" s="94" customFormat="1" ht="12.75" hidden="1">
      <c r="A119" s="91"/>
      <c r="B119" s="91"/>
      <c r="C119" s="92"/>
      <c r="D119" s="103"/>
      <c r="E119" s="89">
        <v>9</v>
      </c>
      <c r="F119" s="1068"/>
      <c r="G119" s="1069"/>
      <c r="H119" s="1070"/>
      <c r="I119" s="1065"/>
      <c r="J119" s="1066"/>
      <c r="K119" s="1066"/>
      <c r="L119" s="1067"/>
      <c r="M119" s="1065"/>
      <c r="N119" s="1066"/>
      <c r="O119" s="1066"/>
      <c r="P119" s="1067"/>
      <c r="Q119" s="1065"/>
      <c r="R119" s="1066"/>
      <c r="S119" s="1066"/>
      <c r="T119" s="1067"/>
      <c r="U119" s="1056"/>
      <c r="V119" s="1057"/>
      <c r="W119" s="1057"/>
      <c r="X119" s="1057"/>
      <c r="Y119" s="1058"/>
      <c r="Z119" s="104"/>
    </row>
    <row r="120" spans="1:26" s="94" customFormat="1" ht="12.75" hidden="1">
      <c r="A120" s="91"/>
      <c r="B120" s="91"/>
      <c r="C120" s="92"/>
      <c r="D120" s="103"/>
      <c r="E120" s="89">
        <v>10</v>
      </c>
      <c r="F120" s="1068"/>
      <c r="G120" s="1069"/>
      <c r="H120" s="1070"/>
      <c r="I120" s="1065"/>
      <c r="J120" s="1066"/>
      <c r="K120" s="1066"/>
      <c r="L120" s="1067"/>
      <c r="M120" s="1065"/>
      <c r="N120" s="1066"/>
      <c r="O120" s="1066"/>
      <c r="P120" s="1067"/>
      <c r="Q120" s="1065"/>
      <c r="R120" s="1066"/>
      <c r="S120" s="1066"/>
      <c r="T120" s="1067"/>
      <c r="U120" s="1056"/>
      <c r="V120" s="1057"/>
      <c r="W120" s="1057"/>
      <c r="X120" s="1057"/>
      <c r="Y120" s="1058"/>
      <c r="Z120" s="104"/>
    </row>
    <row r="121" spans="1:26" s="94" customFormat="1" ht="12.75" hidden="1">
      <c r="A121" s="91"/>
      <c r="B121" s="91"/>
      <c r="C121" s="92"/>
      <c r="D121" s="103"/>
      <c r="E121" s="89">
        <v>11</v>
      </c>
      <c r="F121" s="1068"/>
      <c r="G121" s="1069"/>
      <c r="H121" s="1070"/>
      <c r="I121" s="1065"/>
      <c r="J121" s="1066"/>
      <c r="K121" s="1066"/>
      <c r="L121" s="1067"/>
      <c r="M121" s="1065"/>
      <c r="N121" s="1066"/>
      <c r="O121" s="1066"/>
      <c r="P121" s="1067"/>
      <c r="Q121" s="1065"/>
      <c r="R121" s="1066"/>
      <c r="S121" s="1066"/>
      <c r="T121" s="1067"/>
      <c r="U121" s="1056"/>
      <c r="V121" s="1057"/>
      <c r="W121" s="1057"/>
      <c r="X121" s="1057"/>
      <c r="Y121" s="1058"/>
      <c r="Z121" s="104"/>
    </row>
    <row r="122" spans="1:26" s="94" customFormat="1" ht="12.75" hidden="1">
      <c r="A122" s="91"/>
      <c r="B122" s="91"/>
      <c r="C122" s="92"/>
      <c r="D122" s="103"/>
      <c r="E122" s="89">
        <v>12</v>
      </c>
      <c r="F122" s="1068"/>
      <c r="G122" s="1069"/>
      <c r="H122" s="1070"/>
      <c r="I122" s="1065"/>
      <c r="J122" s="1066"/>
      <c r="K122" s="1066"/>
      <c r="L122" s="1067"/>
      <c r="M122" s="1065"/>
      <c r="N122" s="1066"/>
      <c r="O122" s="1066"/>
      <c r="P122" s="1067"/>
      <c r="Q122" s="1065"/>
      <c r="R122" s="1066"/>
      <c r="S122" s="1066"/>
      <c r="T122" s="1067"/>
      <c r="U122" s="1056"/>
      <c r="V122" s="1057"/>
      <c r="W122" s="1057"/>
      <c r="X122" s="1057"/>
      <c r="Y122" s="1058"/>
      <c r="Z122" s="104"/>
    </row>
    <row r="123" spans="1:26" s="94" customFormat="1" ht="12.75" hidden="1">
      <c r="A123" s="91"/>
      <c r="B123" s="91"/>
      <c r="C123" s="92"/>
      <c r="D123" s="103"/>
      <c r="E123" s="89">
        <v>13</v>
      </c>
      <c r="F123" s="1068"/>
      <c r="G123" s="1069"/>
      <c r="H123" s="1070"/>
      <c r="I123" s="1065"/>
      <c r="J123" s="1066"/>
      <c r="K123" s="1066"/>
      <c r="L123" s="1067"/>
      <c r="M123" s="1065"/>
      <c r="N123" s="1066"/>
      <c r="O123" s="1066"/>
      <c r="P123" s="1067"/>
      <c r="Q123" s="1065"/>
      <c r="R123" s="1066"/>
      <c r="S123" s="1066"/>
      <c r="T123" s="1067"/>
      <c r="U123" s="1056"/>
      <c r="V123" s="1057"/>
      <c r="W123" s="1057"/>
      <c r="X123" s="1057"/>
      <c r="Y123" s="1058"/>
      <c r="Z123" s="104"/>
    </row>
    <row r="124" spans="1:26" s="98" customFormat="1" ht="12.75" hidden="1" customHeight="1">
      <c r="A124" s="91"/>
      <c r="B124" s="92"/>
      <c r="C124" s="96" t="s">
        <v>277</v>
      </c>
      <c r="D124" s="97"/>
      <c r="E124" s="99"/>
      <c r="F124" s="1071" t="s">
        <v>266</v>
      </c>
      <c r="G124" s="1072"/>
      <c r="H124" s="1073"/>
      <c r="I124" s="1071" t="s">
        <v>268</v>
      </c>
      <c r="J124" s="1072"/>
      <c r="K124" s="1072"/>
      <c r="L124" s="1072"/>
      <c r="M124" s="1073"/>
      <c r="N124" s="1071" t="s">
        <v>269</v>
      </c>
      <c r="O124" s="1072"/>
      <c r="P124" s="1072"/>
      <c r="Q124" s="1072"/>
      <c r="R124" s="1073"/>
      <c r="S124" s="1071" t="s">
        <v>23</v>
      </c>
      <c r="T124" s="1072"/>
      <c r="U124" s="1072"/>
      <c r="V124" s="1072"/>
      <c r="W124" s="1072"/>
      <c r="X124" s="1072"/>
      <c r="Y124" s="1073"/>
      <c r="Z124" s="105"/>
    </row>
    <row r="125" spans="1:26" s="98" customFormat="1" ht="12.75" hidden="1">
      <c r="A125" s="91"/>
      <c r="B125" s="92"/>
      <c r="C125" s="169">
        <f>SUM(Q111:T123)</f>
        <v>0</v>
      </c>
      <c r="D125" s="97"/>
      <c r="E125" s="99"/>
      <c r="F125" s="1059">
        <v>1</v>
      </c>
      <c r="G125" s="1060"/>
      <c r="H125" s="1061"/>
      <c r="I125" s="1056"/>
      <c r="J125" s="1057"/>
      <c r="K125" s="1057"/>
      <c r="L125" s="1057"/>
      <c r="M125" s="1058"/>
      <c r="N125" s="1062"/>
      <c r="O125" s="1063"/>
      <c r="P125" s="1063"/>
      <c r="Q125" s="1063"/>
      <c r="R125" s="1064"/>
      <c r="S125" s="1056"/>
      <c r="T125" s="1057"/>
      <c r="U125" s="1057"/>
      <c r="V125" s="1057"/>
      <c r="W125" s="1057"/>
      <c r="X125" s="1057"/>
      <c r="Y125" s="1058"/>
      <c r="Z125" s="105"/>
    </row>
    <row r="126" spans="1:26" s="98" customFormat="1" ht="12.75" hidden="1">
      <c r="A126" s="91"/>
      <c r="B126" s="92"/>
      <c r="C126" s="100"/>
      <c r="D126" s="100"/>
      <c r="E126" s="101"/>
      <c r="F126" s="1059">
        <v>2</v>
      </c>
      <c r="G126" s="1060"/>
      <c r="H126" s="1061"/>
      <c r="I126" s="1056"/>
      <c r="J126" s="1057"/>
      <c r="K126" s="1057"/>
      <c r="L126" s="1057"/>
      <c r="M126" s="1058"/>
      <c r="N126" s="1062"/>
      <c r="O126" s="1063"/>
      <c r="P126" s="1063"/>
      <c r="Q126" s="1063"/>
      <c r="R126" s="1064"/>
      <c r="S126" s="1056"/>
      <c r="T126" s="1057"/>
      <c r="U126" s="1057"/>
      <c r="V126" s="1057"/>
      <c r="W126" s="1057"/>
      <c r="X126" s="1057"/>
      <c r="Y126" s="1058"/>
      <c r="Z126" s="91"/>
    </row>
    <row r="127" spans="1:26" s="98" customFormat="1" ht="12.75" hidden="1">
      <c r="A127" s="91"/>
      <c r="B127" s="92"/>
      <c r="C127" s="92"/>
      <c r="D127" s="92"/>
      <c r="E127" s="92"/>
      <c r="F127" s="1059">
        <v>3</v>
      </c>
      <c r="G127" s="1060"/>
      <c r="H127" s="1061"/>
      <c r="I127" s="1056"/>
      <c r="J127" s="1057"/>
      <c r="K127" s="1057"/>
      <c r="L127" s="1057"/>
      <c r="M127" s="1058"/>
      <c r="N127" s="1062"/>
      <c r="O127" s="1063"/>
      <c r="P127" s="1063"/>
      <c r="Q127" s="1063"/>
      <c r="R127" s="1064"/>
      <c r="S127" s="1056"/>
      <c r="T127" s="1057"/>
      <c r="U127" s="1057"/>
      <c r="V127" s="1057"/>
      <c r="W127" s="1057"/>
      <c r="X127" s="1057"/>
      <c r="Y127" s="1058"/>
      <c r="Z127" s="91"/>
    </row>
    <row r="128" spans="1:26" s="98" customFormat="1" ht="12.75" hidden="1">
      <c r="A128" s="91"/>
      <c r="B128" s="91"/>
      <c r="C128" s="92"/>
      <c r="D128" s="92"/>
      <c r="E128" s="92"/>
      <c r="F128" s="1059">
        <v>4</v>
      </c>
      <c r="G128" s="1060"/>
      <c r="H128" s="1061"/>
      <c r="I128" s="1056"/>
      <c r="J128" s="1057"/>
      <c r="K128" s="1057"/>
      <c r="L128" s="1057"/>
      <c r="M128" s="1058"/>
      <c r="N128" s="1062"/>
      <c r="O128" s="1063"/>
      <c r="P128" s="1063"/>
      <c r="Q128" s="1063"/>
      <c r="R128" s="1064"/>
      <c r="S128" s="1056"/>
      <c r="T128" s="1057"/>
      <c r="U128" s="1057"/>
      <c r="V128" s="1057"/>
      <c r="W128" s="1057"/>
      <c r="X128" s="1057"/>
      <c r="Y128" s="1058"/>
      <c r="Z128" s="91"/>
    </row>
    <row r="129" spans="1:26" s="98" customFormat="1" ht="12.75" hidden="1">
      <c r="A129" s="91"/>
      <c r="B129" s="91"/>
      <c r="C129" s="92"/>
      <c r="D129" s="92"/>
      <c r="E129" s="92"/>
      <c r="F129" s="1059">
        <v>5</v>
      </c>
      <c r="G129" s="1060"/>
      <c r="H129" s="1061"/>
      <c r="I129" s="1056"/>
      <c r="J129" s="1057"/>
      <c r="K129" s="1057"/>
      <c r="L129" s="1057"/>
      <c r="M129" s="1058"/>
      <c r="N129" s="1062"/>
      <c r="O129" s="1063"/>
      <c r="P129" s="1063"/>
      <c r="Q129" s="1063"/>
      <c r="R129" s="1064"/>
      <c r="S129" s="1056"/>
      <c r="T129" s="1057"/>
      <c r="U129" s="1057"/>
      <c r="V129" s="1057"/>
      <c r="W129" s="1057"/>
      <c r="X129" s="1057"/>
      <c r="Y129" s="1058"/>
      <c r="Z129" s="91"/>
    </row>
    <row r="130" spans="1:26" s="98" customFormat="1" ht="12.75" hidden="1">
      <c r="A130" s="91"/>
      <c r="B130" s="91"/>
      <c r="C130" s="92"/>
      <c r="D130" s="102"/>
      <c r="E130" s="92"/>
      <c r="F130" s="1059">
        <v>6</v>
      </c>
      <c r="G130" s="1060"/>
      <c r="H130" s="1061"/>
      <c r="I130" s="1056"/>
      <c r="J130" s="1057"/>
      <c r="K130" s="1057"/>
      <c r="L130" s="1057"/>
      <c r="M130" s="1058"/>
      <c r="N130" s="1062"/>
      <c r="O130" s="1063"/>
      <c r="P130" s="1063"/>
      <c r="Q130" s="1063"/>
      <c r="R130" s="1064"/>
      <c r="S130" s="1056"/>
      <c r="T130" s="1057"/>
      <c r="U130" s="1057"/>
      <c r="V130" s="1057"/>
      <c r="W130" s="1057"/>
      <c r="X130" s="1057"/>
      <c r="Y130" s="1058"/>
      <c r="Z130" s="91"/>
    </row>
    <row r="131" spans="1:26" s="98" customFormat="1" ht="12.75" hidden="1">
      <c r="A131" s="91"/>
      <c r="B131" s="91"/>
      <c r="C131" s="92"/>
      <c r="D131" s="102"/>
      <c r="E131" s="92"/>
      <c r="F131" s="1059">
        <v>7</v>
      </c>
      <c r="G131" s="1060"/>
      <c r="H131" s="1061"/>
      <c r="I131" s="1056"/>
      <c r="J131" s="1057"/>
      <c r="K131" s="1057"/>
      <c r="L131" s="1057"/>
      <c r="M131" s="1058"/>
      <c r="N131" s="1062"/>
      <c r="O131" s="1063"/>
      <c r="P131" s="1063"/>
      <c r="Q131" s="1063"/>
      <c r="R131" s="1064"/>
      <c r="S131" s="1056"/>
      <c r="T131" s="1057"/>
      <c r="U131" s="1057"/>
      <c r="V131" s="1057"/>
      <c r="W131" s="1057"/>
      <c r="X131" s="1057"/>
      <c r="Y131" s="1058"/>
      <c r="Z131" s="91"/>
    </row>
    <row r="132" spans="1:26" s="98" customFormat="1" ht="12.75" hidden="1">
      <c r="A132" s="91"/>
      <c r="B132" s="91"/>
      <c r="C132" s="92"/>
      <c r="D132" s="92"/>
      <c r="E132" s="92"/>
      <c r="F132" s="1059">
        <v>8</v>
      </c>
      <c r="G132" s="1060"/>
      <c r="H132" s="1061"/>
      <c r="I132" s="1056"/>
      <c r="J132" s="1057"/>
      <c r="K132" s="1057"/>
      <c r="L132" s="1057"/>
      <c r="M132" s="1058"/>
      <c r="N132" s="1062"/>
      <c r="O132" s="1063"/>
      <c r="P132" s="1063"/>
      <c r="Q132" s="1063"/>
      <c r="R132" s="1064"/>
      <c r="S132" s="1056"/>
      <c r="T132" s="1057"/>
      <c r="U132" s="1057"/>
      <c r="V132" s="1057"/>
      <c r="W132" s="1057"/>
      <c r="X132" s="1057"/>
      <c r="Y132" s="1058"/>
      <c r="Z132" s="91"/>
    </row>
    <row r="133" spans="1:26" s="98" customFormat="1" ht="12.75" hidden="1">
      <c r="A133" s="91"/>
      <c r="B133" s="91"/>
      <c r="C133" s="92"/>
      <c r="D133" s="92"/>
      <c r="E133" s="92"/>
      <c r="F133" s="1059">
        <v>9</v>
      </c>
      <c r="G133" s="1060"/>
      <c r="H133" s="1061"/>
      <c r="I133" s="1056"/>
      <c r="J133" s="1057"/>
      <c r="K133" s="1057"/>
      <c r="L133" s="1057"/>
      <c r="M133" s="1058"/>
      <c r="N133" s="1062"/>
      <c r="O133" s="1063"/>
      <c r="P133" s="1063"/>
      <c r="Q133" s="1063"/>
      <c r="R133" s="1064"/>
      <c r="S133" s="1056"/>
      <c r="T133" s="1057"/>
      <c r="U133" s="1057"/>
      <c r="V133" s="1057"/>
      <c r="W133" s="1057"/>
      <c r="X133" s="1057"/>
      <c r="Y133" s="1058"/>
      <c r="Z133" s="91"/>
    </row>
    <row r="134" spans="1:26" s="98" customFormat="1" ht="12.75" hidden="1">
      <c r="A134" s="91"/>
      <c r="B134" s="91"/>
      <c r="C134" s="91"/>
      <c r="D134" s="91"/>
      <c r="E134" s="91"/>
      <c r="F134" s="1059">
        <v>10</v>
      </c>
      <c r="G134" s="1060"/>
      <c r="H134" s="1061"/>
      <c r="I134" s="1056"/>
      <c r="J134" s="1057"/>
      <c r="K134" s="1057"/>
      <c r="L134" s="1057"/>
      <c r="M134" s="1058"/>
      <c r="N134" s="1062"/>
      <c r="O134" s="1063"/>
      <c r="P134" s="1063"/>
      <c r="Q134" s="1063"/>
      <c r="R134" s="1064"/>
      <c r="S134" s="1056"/>
      <c r="T134" s="1057"/>
      <c r="U134" s="1057"/>
      <c r="V134" s="1057"/>
      <c r="W134" s="1057"/>
      <c r="X134" s="1057"/>
      <c r="Y134" s="1058"/>
      <c r="Z134" s="91"/>
    </row>
    <row r="135" spans="1:26" hidden="1">
      <c r="A135" s="36"/>
      <c r="B135" s="36"/>
      <c r="C135" s="36"/>
      <c r="D135" s="36"/>
      <c r="E135" s="36"/>
      <c r="F135" s="1059">
        <v>11</v>
      </c>
      <c r="G135" s="1060"/>
      <c r="H135" s="1061"/>
      <c r="I135" s="1056"/>
      <c r="J135" s="1057"/>
      <c r="K135" s="1057"/>
      <c r="L135" s="1057"/>
      <c r="M135" s="1058"/>
      <c r="N135" s="1062"/>
      <c r="O135" s="1063"/>
      <c r="P135" s="1063"/>
      <c r="Q135" s="1063"/>
      <c r="R135" s="1064"/>
      <c r="S135" s="1056"/>
      <c r="T135" s="1057"/>
      <c r="U135" s="1057"/>
      <c r="V135" s="1057"/>
      <c r="W135" s="1057"/>
      <c r="X135" s="1057"/>
      <c r="Y135" s="1058"/>
      <c r="Z135" s="36"/>
    </row>
    <row r="136" spans="1:26" hidden="1">
      <c r="A136" s="170"/>
      <c r="B136" s="170"/>
      <c r="C136" s="170"/>
      <c r="D136" s="170"/>
      <c r="E136" s="170"/>
      <c r="F136" s="1059">
        <v>12</v>
      </c>
      <c r="G136" s="1060"/>
      <c r="H136" s="1061"/>
      <c r="I136" s="1056"/>
      <c r="J136" s="1057"/>
      <c r="K136" s="1057"/>
      <c r="L136" s="1057"/>
      <c r="M136" s="1058"/>
      <c r="N136" s="1062"/>
      <c r="O136" s="1063"/>
      <c r="P136" s="1063"/>
      <c r="Q136" s="1063"/>
      <c r="R136" s="1064"/>
      <c r="S136" s="1056"/>
      <c r="T136" s="1057"/>
      <c r="U136" s="1057"/>
      <c r="V136" s="1057"/>
      <c r="W136" s="1057"/>
      <c r="X136" s="1057"/>
      <c r="Y136" s="1058"/>
    </row>
    <row r="137" spans="1:26" hidden="1">
      <c r="A137" s="170"/>
      <c r="B137" s="170"/>
      <c r="C137" s="170"/>
      <c r="D137" s="170"/>
      <c r="E137" s="170"/>
      <c r="F137" s="1059">
        <v>13</v>
      </c>
      <c r="G137" s="1060"/>
      <c r="H137" s="1061"/>
      <c r="I137" s="1056"/>
      <c r="J137" s="1057"/>
      <c r="K137" s="1057"/>
      <c r="L137" s="1057"/>
      <c r="M137" s="1058"/>
      <c r="N137" s="1062"/>
      <c r="O137" s="1063"/>
      <c r="P137" s="1063"/>
      <c r="Q137" s="1063"/>
      <c r="R137" s="1064"/>
      <c r="S137" s="1056"/>
      <c r="T137" s="1057"/>
      <c r="U137" s="1057"/>
      <c r="V137" s="1057"/>
      <c r="W137" s="1057"/>
      <c r="X137" s="1057"/>
      <c r="Y137" s="1058"/>
    </row>
    <row r="138" spans="1:26" hidden="1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</row>
    <row r="139" spans="1:26" hidden="1"/>
    <row r="140" spans="1:26" hidden="1"/>
    <row r="141" spans="1:26" hidden="1"/>
    <row r="142" spans="1:26" hidden="1"/>
    <row r="143" spans="1:26" hidden="1"/>
    <row r="144" spans="1:26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</sheetData>
  <sheetProtection password="C46C" sheet="1" objects="1" scenarios="1" formatCells="0" formatColumns="0" formatRows="0"/>
  <mergeCells count="460">
    <mergeCell ref="T48:X48"/>
    <mergeCell ref="E48:I48"/>
    <mergeCell ref="U72:W72"/>
    <mergeCell ref="U71:W71"/>
    <mergeCell ref="T49:X49"/>
    <mergeCell ref="M58:R58"/>
    <mergeCell ref="T59:X59"/>
    <mergeCell ref="S65:T65"/>
    <mergeCell ref="U64:X64"/>
    <mergeCell ref="J49:L49"/>
    <mergeCell ref="U74:W74"/>
    <mergeCell ref="U75:W75"/>
    <mergeCell ref="U82:W82"/>
    <mergeCell ref="U76:W76"/>
    <mergeCell ref="U78:W78"/>
    <mergeCell ref="U77:W77"/>
    <mergeCell ref="U79:W79"/>
    <mergeCell ref="U89:W89"/>
    <mergeCell ref="D81:F81"/>
    <mergeCell ref="D80:E80"/>
    <mergeCell ref="U93:W93"/>
    <mergeCell ref="U80:W80"/>
    <mergeCell ref="U81:W81"/>
    <mergeCell ref="U83:W83"/>
    <mergeCell ref="U84:W84"/>
    <mergeCell ref="P47:S47"/>
    <mergeCell ref="P48:S48"/>
    <mergeCell ref="F125:H125"/>
    <mergeCell ref="F124:H124"/>
    <mergeCell ref="M121:P121"/>
    <mergeCell ref="I112:L112"/>
    <mergeCell ref="F115:H115"/>
    <mergeCell ref="F116:H116"/>
    <mergeCell ref="I116:L116"/>
    <mergeCell ref="I115:L115"/>
    <mergeCell ref="M115:P115"/>
    <mergeCell ref="I128:M128"/>
    <mergeCell ref="F128:H128"/>
    <mergeCell ref="M114:P114"/>
    <mergeCell ref="I114:L114"/>
    <mergeCell ref="D93:S93"/>
    <mergeCell ref="D102:S102"/>
    <mergeCell ref="F113:H113"/>
    <mergeCell ref="F112:H112"/>
    <mergeCell ref="F111:H111"/>
    <mergeCell ref="I111:L111"/>
    <mergeCell ref="T57:X57"/>
    <mergeCell ref="N57:R57"/>
    <mergeCell ref="S64:T64"/>
    <mergeCell ref="S58:X58"/>
    <mergeCell ref="U70:W70"/>
    <mergeCell ref="U68:W68"/>
    <mergeCell ref="M18:N18"/>
    <mergeCell ref="M19:N19"/>
    <mergeCell ref="K18:L18"/>
    <mergeCell ref="K14:L14"/>
    <mergeCell ref="I18:J18"/>
    <mergeCell ref="F117:H117"/>
    <mergeCell ref="N59:R59"/>
    <mergeCell ref="D77:F77"/>
    <mergeCell ref="D78:F78"/>
    <mergeCell ref="F114:H114"/>
    <mergeCell ref="I29:J29"/>
    <mergeCell ref="W24:X24"/>
    <mergeCell ref="G11:H11"/>
    <mergeCell ref="W11:X11"/>
    <mergeCell ref="U11:V11"/>
    <mergeCell ref="O11:P11"/>
    <mergeCell ref="Q11:R11"/>
    <mergeCell ref="K11:L11"/>
    <mergeCell ref="G12:H12"/>
    <mergeCell ref="I11:J11"/>
    <mergeCell ref="I15:J15"/>
    <mergeCell ref="M15:N15"/>
    <mergeCell ref="K15:L15"/>
    <mergeCell ref="I16:J16"/>
    <mergeCell ref="C6:F6"/>
    <mergeCell ref="G6:X6"/>
    <mergeCell ref="C7:F7"/>
    <mergeCell ref="G7:X7"/>
    <mergeCell ref="M11:N11"/>
    <mergeCell ref="E19:F19"/>
    <mergeCell ref="C19:D19"/>
    <mergeCell ref="C11:D11"/>
    <mergeCell ref="E12:F12"/>
    <mergeCell ref="E13:F13"/>
    <mergeCell ref="E14:F14"/>
    <mergeCell ref="C14:D14"/>
    <mergeCell ref="C12:D12"/>
    <mergeCell ref="C13:D13"/>
    <mergeCell ref="E11:F11"/>
    <mergeCell ref="C15:D15"/>
    <mergeCell ref="E17:F17"/>
    <mergeCell ref="E16:F16"/>
    <mergeCell ref="E15:F15"/>
    <mergeCell ref="C21:D21"/>
    <mergeCell ref="E20:F20"/>
    <mergeCell ref="E18:F18"/>
    <mergeCell ref="E21:F21"/>
    <mergeCell ref="C18:D18"/>
    <mergeCell ref="C20:D20"/>
    <mergeCell ref="C29:D29"/>
    <mergeCell ref="C27:D27"/>
    <mergeCell ref="C28:D28"/>
    <mergeCell ref="C16:D16"/>
    <mergeCell ref="C17:D17"/>
    <mergeCell ref="C26:D26"/>
    <mergeCell ref="C25:D25"/>
    <mergeCell ref="C23:D23"/>
    <mergeCell ref="C24:D24"/>
    <mergeCell ref="C22:D22"/>
    <mergeCell ref="W26:X26"/>
    <mergeCell ref="W25:X25"/>
    <mergeCell ref="W27:X27"/>
    <mergeCell ref="W29:X29"/>
    <mergeCell ref="W4:X4"/>
    <mergeCell ref="U4:V4"/>
    <mergeCell ref="W10:X10"/>
    <mergeCell ref="U10:V10"/>
    <mergeCell ref="W23:X23"/>
    <mergeCell ref="W18:X18"/>
    <mergeCell ref="W19:X19"/>
    <mergeCell ref="W20:X20"/>
    <mergeCell ref="W21:X21"/>
    <mergeCell ref="W22:X22"/>
    <mergeCell ref="W12:X12"/>
    <mergeCell ref="Q19:R19"/>
    <mergeCell ref="Q14:R14"/>
    <mergeCell ref="M16:N16"/>
    <mergeCell ref="Q13:R13"/>
    <mergeCell ref="M17:N17"/>
    <mergeCell ref="Q18:R18"/>
    <mergeCell ref="W15:X15"/>
    <mergeCell ref="W16:X16"/>
    <mergeCell ref="W17:X17"/>
    <mergeCell ref="E42:S42"/>
    <mergeCell ref="Q40:S40"/>
    <mergeCell ref="E41:S41"/>
    <mergeCell ref="J45:L45"/>
    <mergeCell ref="P46:S46"/>
    <mergeCell ref="G31:H31"/>
    <mergeCell ref="M45:O45"/>
    <mergeCell ref="O29:P29"/>
    <mergeCell ref="Q27:R27"/>
    <mergeCell ref="Q28:R28"/>
    <mergeCell ref="Q29:R29"/>
    <mergeCell ref="P45:S45"/>
    <mergeCell ref="E40:P40"/>
    <mergeCell ref="D44:X44"/>
    <mergeCell ref="D37:D40"/>
    <mergeCell ref="E45:I45"/>
    <mergeCell ref="M50:O50"/>
    <mergeCell ref="J50:L50"/>
    <mergeCell ref="E50:I50"/>
    <mergeCell ref="J46:L46"/>
    <mergeCell ref="M48:O48"/>
    <mergeCell ref="J48:L48"/>
    <mergeCell ref="M47:O47"/>
    <mergeCell ref="J47:L47"/>
    <mergeCell ref="M46:O46"/>
    <mergeCell ref="E47:I47"/>
    <mergeCell ref="Q10:R10"/>
    <mergeCell ref="G10:H10"/>
    <mergeCell ref="E10:F10"/>
    <mergeCell ref="C99:C101"/>
    <mergeCell ref="D95:S95"/>
    <mergeCell ref="D96:S96"/>
    <mergeCell ref="M49:O49"/>
    <mergeCell ref="P49:S49"/>
    <mergeCell ref="P50:S50"/>
    <mergeCell ref="D51:X51"/>
    <mergeCell ref="K31:L31"/>
    <mergeCell ref="Q31:R31"/>
    <mergeCell ref="O31:P31"/>
    <mergeCell ref="B9:B10"/>
    <mergeCell ref="E9:X9"/>
    <mergeCell ref="C9:D10"/>
    <mergeCell ref="O10:P10"/>
    <mergeCell ref="M10:N10"/>
    <mergeCell ref="K10:L10"/>
    <mergeCell ref="I10:J10"/>
    <mergeCell ref="Q21:R21"/>
    <mergeCell ref="U20:V20"/>
    <mergeCell ref="U21:V21"/>
    <mergeCell ref="U19:V19"/>
    <mergeCell ref="C31:D31"/>
    <mergeCell ref="M31:N31"/>
    <mergeCell ref="E31:F31"/>
    <mergeCell ref="Q20:R20"/>
    <mergeCell ref="O21:P21"/>
    <mergeCell ref="I31:J31"/>
    <mergeCell ref="U15:V15"/>
    <mergeCell ref="U16:V16"/>
    <mergeCell ref="U17:V17"/>
    <mergeCell ref="U18:V18"/>
    <mergeCell ref="O18:P18"/>
    <mergeCell ref="O19:P19"/>
    <mergeCell ref="Q17:R17"/>
    <mergeCell ref="Q16:R16"/>
    <mergeCell ref="O15:P15"/>
    <mergeCell ref="O16:P16"/>
    <mergeCell ref="G19:H19"/>
    <mergeCell ref="G21:H21"/>
    <mergeCell ref="G20:H20"/>
    <mergeCell ref="O17:P17"/>
    <mergeCell ref="K16:L16"/>
    <mergeCell ref="M20:N20"/>
    <mergeCell ref="K17:L17"/>
    <mergeCell ref="K20:L20"/>
    <mergeCell ref="O20:P20"/>
    <mergeCell ref="M21:N21"/>
    <mergeCell ref="W13:X13"/>
    <mergeCell ref="U13:V13"/>
    <mergeCell ref="G13:H13"/>
    <mergeCell ref="G15:H15"/>
    <mergeCell ref="G14:H14"/>
    <mergeCell ref="W14:X14"/>
    <mergeCell ref="O14:P14"/>
    <mergeCell ref="M14:N14"/>
    <mergeCell ref="U14:V14"/>
    <mergeCell ref="Q15:R15"/>
    <mergeCell ref="U12:V12"/>
    <mergeCell ref="O12:P12"/>
    <mergeCell ref="O13:P13"/>
    <mergeCell ref="M12:N12"/>
    <mergeCell ref="M13:N13"/>
    <mergeCell ref="Q12:R12"/>
    <mergeCell ref="G22:H22"/>
    <mergeCell ref="G17:H17"/>
    <mergeCell ref="G16:H16"/>
    <mergeCell ref="I12:J12"/>
    <mergeCell ref="K12:L12"/>
    <mergeCell ref="K13:L13"/>
    <mergeCell ref="I13:J13"/>
    <mergeCell ref="I17:J17"/>
    <mergeCell ref="I14:J14"/>
    <mergeCell ref="G18:H18"/>
    <mergeCell ref="I21:J21"/>
    <mergeCell ref="K21:L21"/>
    <mergeCell ref="K22:L22"/>
    <mergeCell ref="O22:P22"/>
    <mergeCell ref="D76:F76"/>
    <mergeCell ref="R101:T101"/>
    <mergeCell ref="D99:O101"/>
    <mergeCell ref="D94:S94"/>
    <mergeCell ref="E57:J57"/>
    <mergeCell ref="E49:I49"/>
    <mergeCell ref="D103:S103"/>
    <mergeCell ref="R99:T99"/>
    <mergeCell ref="R100:T100"/>
    <mergeCell ref="E22:F22"/>
    <mergeCell ref="I19:J19"/>
    <mergeCell ref="U100:W100"/>
    <mergeCell ref="U98:W98"/>
    <mergeCell ref="I20:J20"/>
    <mergeCell ref="K19:L19"/>
    <mergeCell ref="I22:J22"/>
    <mergeCell ref="E30:F30"/>
    <mergeCell ref="G23:H23"/>
    <mergeCell ref="G24:H24"/>
    <mergeCell ref="G25:H25"/>
    <mergeCell ref="D97:S97"/>
    <mergeCell ref="D98:S98"/>
    <mergeCell ref="E58:J58"/>
    <mergeCell ref="D75:F75"/>
    <mergeCell ref="C30:D30"/>
    <mergeCell ref="M30:N30"/>
    <mergeCell ref="M22:N22"/>
    <mergeCell ref="U88:W88"/>
    <mergeCell ref="E24:F24"/>
    <mergeCell ref="E25:F25"/>
    <mergeCell ref="E26:F26"/>
    <mergeCell ref="E27:F27"/>
    <mergeCell ref="E28:F28"/>
    <mergeCell ref="E29:F29"/>
    <mergeCell ref="Q22:R22"/>
    <mergeCell ref="U22:V22"/>
    <mergeCell ref="U96:W96"/>
    <mergeCell ref="U99:W99"/>
    <mergeCell ref="U104:W104"/>
    <mergeCell ref="U101:W101"/>
    <mergeCell ref="E46:I46"/>
    <mergeCell ref="E23:F23"/>
    <mergeCell ref="Q39:S39"/>
    <mergeCell ref="E37:S38"/>
    <mergeCell ref="E36:S36"/>
    <mergeCell ref="E39:P39"/>
    <mergeCell ref="M112:P112"/>
    <mergeCell ref="Q110:T110"/>
    <mergeCell ref="U94:W94"/>
    <mergeCell ref="U103:W103"/>
    <mergeCell ref="M111:P111"/>
    <mergeCell ref="Q112:T112"/>
    <mergeCell ref="U106:W106"/>
    <mergeCell ref="U95:W95"/>
    <mergeCell ref="U97:W97"/>
    <mergeCell ref="U102:W102"/>
    <mergeCell ref="U113:Y113"/>
    <mergeCell ref="F110:H110"/>
    <mergeCell ref="I110:L110"/>
    <mergeCell ref="U112:Y112"/>
    <mergeCell ref="U111:Y111"/>
    <mergeCell ref="M113:P113"/>
    <mergeCell ref="Q111:T111"/>
    <mergeCell ref="Q113:T113"/>
    <mergeCell ref="U110:Y110"/>
    <mergeCell ref="M110:P110"/>
    <mergeCell ref="Q118:T118"/>
    <mergeCell ref="I113:L113"/>
    <mergeCell ref="U115:Y115"/>
    <mergeCell ref="U116:Y116"/>
    <mergeCell ref="M117:P117"/>
    <mergeCell ref="Q114:T114"/>
    <mergeCell ref="U114:Y114"/>
    <mergeCell ref="U117:Y117"/>
    <mergeCell ref="M116:P116"/>
    <mergeCell ref="Q116:T116"/>
    <mergeCell ref="Q117:T117"/>
    <mergeCell ref="F118:H118"/>
    <mergeCell ref="F119:H119"/>
    <mergeCell ref="Q115:T115"/>
    <mergeCell ref="U119:Y119"/>
    <mergeCell ref="Q119:T119"/>
    <mergeCell ref="I117:L117"/>
    <mergeCell ref="I119:L119"/>
    <mergeCell ref="I118:L118"/>
    <mergeCell ref="M118:P118"/>
    <mergeCell ref="U118:Y118"/>
    <mergeCell ref="F120:H120"/>
    <mergeCell ref="U120:Y120"/>
    <mergeCell ref="U122:Y122"/>
    <mergeCell ref="Q122:T122"/>
    <mergeCell ref="F121:H121"/>
    <mergeCell ref="I121:L121"/>
    <mergeCell ref="I122:L122"/>
    <mergeCell ref="M122:P122"/>
    <mergeCell ref="M119:P119"/>
    <mergeCell ref="S124:Y124"/>
    <mergeCell ref="I123:L123"/>
    <mergeCell ref="M123:P123"/>
    <mergeCell ref="U123:Y123"/>
    <mergeCell ref="I124:M124"/>
    <mergeCell ref="M120:P120"/>
    <mergeCell ref="I120:L120"/>
    <mergeCell ref="Q120:T120"/>
    <mergeCell ref="F126:H126"/>
    <mergeCell ref="I125:M125"/>
    <mergeCell ref="F122:H122"/>
    <mergeCell ref="U121:Y121"/>
    <mergeCell ref="I126:M126"/>
    <mergeCell ref="N126:R126"/>
    <mergeCell ref="N124:R124"/>
    <mergeCell ref="Q123:T123"/>
    <mergeCell ref="S125:Y125"/>
    <mergeCell ref="S126:Y126"/>
    <mergeCell ref="N125:R125"/>
    <mergeCell ref="Q121:T121"/>
    <mergeCell ref="F123:H123"/>
    <mergeCell ref="N129:R129"/>
    <mergeCell ref="S128:Y128"/>
    <mergeCell ref="S129:Y129"/>
    <mergeCell ref="N128:R128"/>
    <mergeCell ref="F127:H127"/>
    <mergeCell ref="I127:M127"/>
    <mergeCell ref="S127:Y127"/>
    <mergeCell ref="F131:H131"/>
    <mergeCell ref="N127:R127"/>
    <mergeCell ref="N131:R131"/>
    <mergeCell ref="F129:H129"/>
    <mergeCell ref="N130:R130"/>
    <mergeCell ref="I131:M131"/>
    <mergeCell ref="I130:M130"/>
    <mergeCell ref="F130:H130"/>
    <mergeCell ref="I129:M129"/>
    <mergeCell ref="S135:Y135"/>
    <mergeCell ref="S131:Y131"/>
    <mergeCell ref="S130:Y130"/>
    <mergeCell ref="F132:H132"/>
    <mergeCell ref="F134:H134"/>
    <mergeCell ref="S133:Y133"/>
    <mergeCell ref="I132:M132"/>
    <mergeCell ref="N132:R132"/>
    <mergeCell ref="I133:M133"/>
    <mergeCell ref="N133:R133"/>
    <mergeCell ref="I137:M137"/>
    <mergeCell ref="S132:Y132"/>
    <mergeCell ref="S134:Y134"/>
    <mergeCell ref="N137:R137"/>
    <mergeCell ref="F133:H133"/>
    <mergeCell ref="I134:M134"/>
    <mergeCell ref="N134:R134"/>
    <mergeCell ref="I136:M136"/>
    <mergeCell ref="N136:R136"/>
    <mergeCell ref="N135:R135"/>
    <mergeCell ref="G29:H29"/>
    <mergeCell ref="T1:Z1"/>
    <mergeCell ref="A1:I1"/>
    <mergeCell ref="J1:S1"/>
    <mergeCell ref="S137:Y137"/>
    <mergeCell ref="S136:Y136"/>
    <mergeCell ref="F135:H135"/>
    <mergeCell ref="I135:M135"/>
    <mergeCell ref="F136:H136"/>
    <mergeCell ref="F137:H137"/>
    <mergeCell ref="I23:J23"/>
    <mergeCell ref="I24:J24"/>
    <mergeCell ref="I25:J25"/>
    <mergeCell ref="I26:J26"/>
    <mergeCell ref="G26:H26"/>
    <mergeCell ref="G27:H27"/>
    <mergeCell ref="M26:N26"/>
    <mergeCell ref="G30:H30"/>
    <mergeCell ref="K25:L25"/>
    <mergeCell ref="K26:L26"/>
    <mergeCell ref="K30:L30"/>
    <mergeCell ref="I27:J27"/>
    <mergeCell ref="I30:J30"/>
    <mergeCell ref="K27:L27"/>
    <mergeCell ref="I28:J28"/>
    <mergeCell ref="G28:H28"/>
    <mergeCell ref="K28:L28"/>
    <mergeCell ref="K29:L29"/>
    <mergeCell ref="M27:N27"/>
    <mergeCell ref="M28:N28"/>
    <mergeCell ref="M29:N29"/>
    <mergeCell ref="K23:L23"/>
    <mergeCell ref="K24:L24"/>
    <mergeCell ref="M23:N23"/>
    <mergeCell ref="M24:N24"/>
    <mergeCell ref="M25:N25"/>
    <mergeCell ref="T50:X50"/>
    <mergeCell ref="U26:V26"/>
    <mergeCell ref="O23:P23"/>
    <mergeCell ref="O24:P24"/>
    <mergeCell ref="O25:P25"/>
    <mergeCell ref="O26:P26"/>
    <mergeCell ref="O27:P27"/>
    <mergeCell ref="O28:P28"/>
    <mergeCell ref="O30:P30"/>
    <mergeCell ref="Q30:R30"/>
    <mergeCell ref="Q23:R23"/>
    <mergeCell ref="Q24:R24"/>
    <mergeCell ref="Q25:R25"/>
    <mergeCell ref="Q26:R26"/>
    <mergeCell ref="AA78:AD78"/>
    <mergeCell ref="U30:V30"/>
    <mergeCell ref="U23:V23"/>
    <mergeCell ref="U24:V24"/>
    <mergeCell ref="U25:V25"/>
    <mergeCell ref="U69:W69"/>
    <mergeCell ref="T47:X47"/>
    <mergeCell ref="U27:V27"/>
    <mergeCell ref="U28:V28"/>
    <mergeCell ref="U29:V29"/>
    <mergeCell ref="T46:X46"/>
    <mergeCell ref="W31:X31"/>
    <mergeCell ref="W30:X30"/>
    <mergeCell ref="W28:X28"/>
    <mergeCell ref="U31:V31"/>
    <mergeCell ref="T45:X45"/>
  </mergeCells>
  <phoneticPr fontId="20" type="noConversion"/>
  <hyperlinks>
    <hyperlink ref="A1" location="BACK" display="BACK"/>
    <hyperlink ref="A1:C1" location="MainMenu!A1" display="MainMenu!A1"/>
    <hyperlink ref="T1:Z1" location="'Emp PA Register'!A1" display="Fill up Pa Register Opsation"/>
  </hyperlinks>
  <printOptions horizontalCentered="1"/>
  <pageMargins left="0" right="0" top="0.5" bottom="0.5" header="0.25" footer="0.4"/>
  <pageSetup paperSize="9" scale="94" fitToHeight="2" orientation="portrait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  <rowBreaks count="1" manualBreakCount="1">
    <brk id="61" max="25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Q151"/>
  <sheetViews>
    <sheetView showRowColHeaders="0" zoomScale="115" workbookViewId="0">
      <pane xSplit="1" ySplit="2" topLeftCell="B72" activePane="bottomRight" state="frozen"/>
      <selection activeCell="R67" sqref="R67"/>
      <selection pane="topRight" activeCell="R67" sqref="R67"/>
      <selection pane="bottomLeft" activeCell="R67" sqref="R67"/>
      <selection pane="bottomRight" activeCell="B1" sqref="B1:I1"/>
    </sheetView>
  </sheetViews>
  <sheetFormatPr defaultColWidth="0" defaultRowHeight="15" zeroHeight="1"/>
  <cols>
    <col min="1" max="1" width="1.5" style="259" customWidth="1"/>
    <col min="2" max="2" width="0.875" style="259" customWidth="1"/>
    <col min="3" max="3" width="3.875" style="259" bestFit="1" customWidth="1"/>
    <col min="4" max="4" width="3.5" style="259" customWidth="1"/>
    <col min="5" max="8" width="4.125" style="259" customWidth="1"/>
    <col min="9" max="9" width="3.625" style="259" customWidth="1"/>
    <col min="10" max="14" width="4.125" style="259" customWidth="1"/>
    <col min="15" max="16" width="3.5" style="259" customWidth="1"/>
    <col min="17" max="17" width="3.625" style="259" customWidth="1"/>
    <col min="18" max="18" width="4.625" style="259" customWidth="1"/>
    <col min="19" max="21" width="3.875" style="259" customWidth="1"/>
    <col min="22" max="22" width="3.375" style="259" customWidth="1"/>
    <col min="23" max="24" width="3.875" style="259" customWidth="1"/>
    <col min="25" max="25" width="1.125" style="259" customWidth="1"/>
    <col min="26" max="26" width="1.5" style="259" customWidth="1"/>
    <col min="27" max="27" width="3.875" style="259" hidden="1" customWidth="1"/>
    <col min="28" max="28" width="9.75" style="259" hidden="1" customWidth="1"/>
    <col min="29" max="29" width="12" style="259" hidden="1" customWidth="1"/>
    <col min="30" max="43" width="3.875" style="259" hidden="1" customWidth="1"/>
    <col min="44" max="16384" width="0" style="259" hidden="1"/>
  </cols>
  <sheetData>
    <row r="1" spans="1:25" s="2" customFormat="1" ht="30.75" customHeight="1" thickBot="1">
      <c r="A1" s="30" t="s">
        <v>113</v>
      </c>
      <c r="B1" s="1293" t="s">
        <v>131</v>
      </c>
      <c r="C1" s="1293"/>
      <c r="D1" s="1293"/>
      <c r="E1" s="1293"/>
      <c r="F1" s="1293"/>
      <c r="G1" s="1293"/>
      <c r="H1" s="1293"/>
      <c r="I1" s="1293"/>
      <c r="J1" s="108"/>
      <c r="K1" s="1294" t="s">
        <v>24</v>
      </c>
      <c r="L1" s="1294"/>
      <c r="M1" s="1294"/>
      <c r="N1" s="1294"/>
      <c r="O1" s="1294"/>
      <c r="P1" s="1294"/>
      <c r="Q1" s="1294"/>
      <c r="R1" s="1294"/>
      <c r="S1" s="1294"/>
      <c r="T1" s="1294"/>
      <c r="U1" s="1294"/>
      <c r="V1" s="1294"/>
      <c r="W1" s="1294"/>
      <c r="X1" s="1294"/>
    </row>
    <row r="2" spans="1:25" s="2" customFormat="1" ht="18.75" customHeight="1" thickTop="1" thickBot="1">
      <c r="A2" s="30" t="s">
        <v>113</v>
      </c>
      <c r="B2" s="184"/>
      <c r="C2" s="185" t="s">
        <v>93</v>
      </c>
      <c r="D2" s="176"/>
      <c r="E2" s="176"/>
      <c r="F2" s="176"/>
      <c r="G2" s="176"/>
      <c r="H2" s="176"/>
      <c r="I2" s="176"/>
      <c r="J2" s="175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8"/>
    </row>
    <row r="3" spans="1:25" ht="21.75" customHeight="1" thickTop="1">
      <c r="A3" s="255"/>
      <c r="B3" s="256"/>
      <c r="C3" s="257" t="str">
        <f>'Other Deails'!A22</f>
        <v>DANGS DISTRICT PANCHAYAT</v>
      </c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5"/>
    </row>
    <row r="4" spans="1:25" ht="15.75">
      <c r="A4" s="255"/>
      <c r="B4" s="255"/>
      <c r="C4" s="260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61" t="s">
        <v>59</v>
      </c>
      <c r="U4" s="1189">
        <v>40544</v>
      </c>
      <c r="V4" s="1189"/>
      <c r="W4" s="1190">
        <v>40909</v>
      </c>
      <c r="X4" s="1190"/>
      <c r="Y4" s="255"/>
    </row>
    <row r="5" spans="1:25" ht="15.75">
      <c r="A5" s="255"/>
      <c r="B5" s="255"/>
      <c r="C5" s="260"/>
      <c r="D5" s="258"/>
      <c r="E5" s="258"/>
      <c r="F5" s="258"/>
      <c r="G5" s="258"/>
      <c r="H5" s="258"/>
      <c r="I5" s="258"/>
      <c r="J5" s="258"/>
      <c r="K5" s="258"/>
      <c r="L5" s="258"/>
      <c r="M5" s="258"/>
      <c r="N5" s="261" t="s">
        <v>60</v>
      </c>
      <c r="O5" s="1189">
        <v>40909</v>
      </c>
      <c r="P5" s="1194"/>
      <c r="Q5" s="1190">
        <v>41365</v>
      </c>
      <c r="R5" s="1195"/>
      <c r="S5" s="258"/>
      <c r="T5" s="258"/>
      <c r="U5" s="258"/>
      <c r="V5" s="258"/>
      <c r="W5" s="258"/>
      <c r="X5" s="258"/>
      <c r="Y5" s="255"/>
    </row>
    <row r="6" spans="1:25" ht="2.25" customHeight="1">
      <c r="A6" s="255"/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5"/>
      <c r="X6" s="255"/>
      <c r="Y6" s="255"/>
    </row>
    <row r="7" spans="1:25" ht="17.25" customHeight="1">
      <c r="A7" s="255"/>
      <c r="B7" s="255"/>
      <c r="C7" s="1182" t="s">
        <v>96</v>
      </c>
      <c r="D7" s="1174"/>
      <c r="E7" s="1174"/>
      <c r="F7" s="1175"/>
      <c r="G7" s="1191" t="str">
        <f>'Other Deails'!A6</f>
        <v>KIRITCHANDRA JAYANTILAL PATEL</v>
      </c>
      <c r="H7" s="1192"/>
      <c r="I7" s="1192"/>
      <c r="J7" s="1192"/>
      <c r="K7" s="1192"/>
      <c r="L7" s="1192"/>
      <c r="M7" s="1192"/>
      <c r="N7" s="1192"/>
      <c r="O7" s="1192"/>
      <c r="P7" s="1192"/>
      <c r="Q7" s="1192"/>
      <c r="R7" s="1192"/>
      <c r="S7" s="1192"/>
      <c r="T7" s="1192"/>
      <c r="U7" s="1192"/>
      <c r="V7" s="1192"/>
      <c r="W7" s="1192"/>
      <c r="X7" s="1193"/>
      <c r="Y7" s="255"/>
    </row>
    <row r="8" spans="1:25" ht="17.25" customHeight="1">
      <c r="A8" s="255"/>
      <c r="B8" s="255"/>
      <c r="C8" s="1182" t="s">
        <v>134</v>
      </c>
      <c r="D8" s="1174"/>
      <c r="E8" s="1174"/>
      <c r="F8" s="1175"/>
      <c r="G8" s="1191" t="str">
        <f>'Other Deails'!A16</f>
        <v>SENIOR CLERK</v>
      </c>
      <c r="H8" s="1192"/>
      <c r="I8" s="1192"/>
      <c r="J8" s="1192"/>
      <c r="K8" s="1192"/>
      <c r="L8" s="1192"/>
      <c r="M8" s="1192"/>
      <c r="N8" s="1192"/>
      <c r="O8" s="1192"/>
      <c r="P8" s="1192"/>
      <c r="Q8" s="1192"/>
      <c r="R8" s="1192"/>
      <c r="S8" s="1192"/>
      <c r="T8" s="1192"/>
      <c r="U8" s="1192"/>
      <c r="V8" s="1192"/>
      <c r="W8" s="1192"/>
      <c r="X8" s="1193"/>
      <c r="Y8" s="255"/>
    </row>
    <row r="9" spans="1:25" ht="21" customHeight="1">
      <c r="A9" s="255"/>
      <c r="B9" s="255"/>
      <c r="C9" s="1183" t="s">
        <v>25</v>
      </c>
      <c r="D9" s="1184"/>
      <c r="E9" s="1184"/>
      <c r="F9" s="1184"/>
      <c r="G9" s="1185"/>
      <c r="H9" s="1162" t="str">
        <f>CONCATENATE('Other Deails'!H8,'Other Deails'!L2,'Other Deails'!H9,'Other Deails'!L2,'Other Deails'!H10,'Other Deails'!L2,'Other Deails'!H11,'Other Deails'!L2,'Other Deails'!H12,'Other Deails'!L2,'Other Deails'!H13)</f>
        <v>8/111,Various Colony,Near SBI Staff Qts,Sunset Point Road,Ahwa-Dangs,GUJARAT</v>
      </c>
      <c r="I9" s="1163"/>
      <c r="J9" s="1163"/>
      <c r="K9" s="1163"/>
      <c r="L9" s="1163"/>
      <c r="M9" s="1163"/>
      <c r="N9" s="1163"/>
      <c r="O9" s="1163"/>
      <c r="P9" s="1163"/>
      <c r="Q9" s="1163"/>
      <c r="R9" s="1163"/>
      <c r="S9" s="1163"/>
      <c r="T9" s="1163"/>
      <c r="U9" s="1163"/>
      <c r="V9" s="1163"/>
      <c r="W9" s="1163"/>
      <c r="X9" s="1164"/>
      <c r="Y9" s="255"/>
    </row>
    <row r="10" spans="1:25" ht="21" customHeight="1">
      <c r="A10" s="255"/>
      <c r="B10" s="255"/>
      <c r="C10" s="1186"/>
      <c r="D10" s="1187"/>
      <c r="E10" s="1187"/>
      <c r="F10" s="1187"/>
      <c r="G10" s="1188"/>
      <c r="H10" s="1165"/>
      <c r="I10" s="1166"/>
      <c r="J10" s="1166"/>
      <c r="K10" s="1166"/>
      <c r="L10" s="1166"/>
      <c r="M10" s="1166"/>
      <c r="N10" s="1166"/>
      <c r="O10" s="1166"/>
      <c r="P10" s="1166"/>
      <c r="Q10" s="1166"/>
      <c r="R10" s="1166"/>
      <c r="S10" s="1166"/>
      <c r="T10" s="1166"/>
      <c r="U10" s="1166"/>
      <c r="V10" s="1166"/>
      <c r="W10" s="1166"/>
      <c r="X10" s="1167"/>
      <c r="Y10" s="255"/>
    </row>
    <row r="11" spans="1:25" ht="15.75">
      <c r="A11" s="255"/>
      <c r="B11" s="255"/>
      <c r="C11" s="270" t="s">
        <v>157</v>
      </c>
      <c r="D11" s="270"/>
      <c r="E11" s="1170" t="str">
        <f>'Other Deails'!B17</f>
        <v>ACFPP3047F</v>
      </c>
      <c r="F11" s="1171"/>
      <c r="G11" s="1171"/>
      <c r="H11" s="1171"/>
      <c r="I11" s="1171"/>
      <c r="J11" s="1171"/>
      <c r="K11" s="1171"/>
      <c r="L11" s="1171"/>
      <c r="M11" s="1171"/>
      <c r="N11" s="1171"/>
      <c r="O11" s="1171"/>
      <c r="P11" s="1171"/>
      <c r="Q11" s="1171"/>
      <c r="R11" s="1171"/>
      <c r="S11" s="271" t="s">
        <v>158</v>
      </c>
      <c r="T11" s="272"/>
      <c r="U11" s="1168" t="s">
        <v>223</v>
      </c>
      <c r="V11" s="1168"/>
      <c r="W11" s="1168"/>
      <c r="X11" s="1169"/>
      <c r="Y11" s="255"/>
    </row>
    <row r="12" spans="1:25" ht="15.75">
      <c r="A12" s="255"/>
      <c r="B12" s="255"/>
      <c r="C12" s="273" t="s">
        <v>159</v>
      </c>
      <c r="D12" s="274" t="s">
        <v>160</v>
      </c>
      <c r="E12" s="275"/>
      <c r="F12" s="275"/>
      <c r="G12" s="275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6" t="s">
        <v>109</v>
      </c>
      <c r="W12" s="276"/>
      <c r="X12" s="277"/>
      <c r="Y12" s="255"/>
    </row>
    <row r="13" spans="1:25">
      <c r="A13" s="255"/>
      <c r="B13" s="255"/>
      <c r="C13" s="278">
        <v>1</v>
      </c>
      <c r="D13" s="1173" t="s">
        <v>161</v>
      </c>
      <c r="E13" s="1174"/>
      <c r="F13" s="1174"/>
      <c r="G13" s="1174"/>
      <c r="H13" s="1174"/>
      <c r="I13" s="1174"/>
      <c r="J13" s="1174"/>
      <c r="K13" s="1174"/>
      <c r="L13" s="1174"/>
      <c r="M13" s="1174"/>
      <c r="N13" s="1174"/>
      <c r="O13" s="1174"/>
      <c r="P13" s="1174"/>
      <c r="Q13" s="1174"/>
      <c r="R13" s="1174"/>
      <c r="S13" s="1174"/>
      <c r="T13" s="1174"/>
      <c r="U13" s="1174"/>
      <c r="V13" s="1174"/>
      <c r="W13" s="1174"/>
      <c r="X13" s="1175"/>
      <c r="Y13" s="255"/>
    </row>
    <row r="14" spans="1:25" ht="33.75" customHeight="1">
      <c r="A14" s="255"/>
      <c r="B14" s="255"/>
      <c r="C14" s="279"/>
      <c r="D14" s="262" t="s">
        <v>98</v>
      </c>
      <c r="E14" s="1177" t="s">
        <v>26</v>
      </c>
      <c r="F14" s="1174"/>
      <c r="G14" s="1174"/>
      <c r="H14" s="1174"/>
      <c r="I14" s="1174"/>
      <c r="J14" s="1174"/>
      <c r="K14" s="1174"/>
      <c r="L14" s="1174"/>
      <c r="M14" s="1174"/>
      <c r="N14" s="1174"/>
      <c r="O14" s="1174"/>
      <c r="P14" s="1174"/>
      <c r="Q14" s="1174"/>
      <c r="R14" s="1174"/>
      <c r="S14" s="1179">
        <f>(Salary!E31)</f>
        <v>361113</v>
      </c>
      <c r="T14" s="1180"/>
      <c r="U14" s="1181"/>
      <c r="V14" s="1176">
        <f>S14</f>
        <v>361113</v>
      </c>
      <c r="W14" s="1176"/>
      <c r="X14" s="1176"/>
      <c r="Y14" s="255"/>
    </row>
    <row r="15" spans="1:25" ht="18" customHeight="1">
      <c r="A15" s="255"/>
      <c r="B15" s="255"/>
      <c r="C15" s="279"/>
      <c r="D15" s="262" t="s">
        <v>99</v>
      </c>
      <c r="E15" s="1178" t="s">
        <v>19</v>
      </c>
      <c r="F15" s="1174"/>
      <c r="G15" s="1174"/>
      <c r="H15" s="1174"/>
      <c r="I15" s="1174"/>
      <c r="J15" s="1174"/>
      <c r="K15" s="1174"/>
      <c r="L15" s="1174"/>
      <c r="M15" s="1174"/>
      <c r="N15" s="1174"/>
      <c r="O15" s="1174"/>
      <c r="P15" s="1174"/>
      <c r="Q15" s="1174"/>
      <c r="R15" s="1174"/>
      <c r="S15" s="1219">
        <f>Salary!U68</f>
        <v>0</v>
      </c>
      <c r="T15" s="1220"/>
      <c r="U15" s="1221"/>
      <c r="V15" s="1172"/>
      <c r="W15" s="1172"/>
      <c r="X15" s="1172"/>
      <c r="Y15" s="255"/>
    </row>
    <row r="16" spans="1:25" ht="18" customHeight="1">
      <c r="A16" s="255"/>
      <c r="B16" s="255"/>
      <c r="C16" s="279"/>
      <c r="D16" s="262" t="s">
        <v>100</v>
      </c>
      <c r="E16" s="1174" t="s">
        <v>162</v>
      </c>
      <c r="F16" s="1174"/>
      <c r="G16" s="1174"/>
      <c r="H16" s="1174"/>
      <c r="I16" s="1174"/>
      <c r="J16" s="1174"/>
      <c r="K16" s="1174"/>
      <c r="L16" s="1174"/>
      <c r="M16" s="1174"/>
      <c r="N16" s="1174"/>
      <c r="O16" s="1174"/>
      <c r="P16" s="1174"/>
      <c r="Q16" s="1174"/>
      <c r="R16" s="1174"/>
      <c r="S16" s="1219">
        <f>Salary!E28</f>
        <v>0</v>
      </c>
      <c r="T16" s="1220"/>
      <c r="U16" s="1221"/>
      <c r="V16" s="1172"/>
      <c r="W16" s="1172"/>
      <c r="X16" s="1172"/>
      <c r="Y16" s="255"/>
    </row>
    <row r="17" spans="1:25" ht="18" customHeight="1">
      <c r="A17" s="255"/>
      <c r="B17" s="255"/>
      <c r="C17" s="279"/>
      <c r="D17" s="262" t="s">
        <v>111</v>
      </c>
      <c r="E17" s="1174" t="s">
        <v>163</v>
      </c>
      <c r="F17" s="1174"/>
      <c r="G17" s="1174"/>
      <c r="H17" s="1174"/>
      <c r="I17" s="1174"/>
      <c r="J17" s="1174"/>
      <c r="K17" s="1174"/>
      <c r="L17" s="1174"/>
      <c r="M17" s="1174"/>
      <c r="N17" s="1174"/>
      <c r="O17" s="1174"/>
      <c r="P17" s="1174"/>
      <c r="Q17" s="1174"/>
      <c r="R17" s="1174"/>
      <c r="S17" s="1219">
        <f>Salary!U69</f>
        <v>0</v>
      </c>
      <c r="T17" s="1220"/>
      <c r="U17" s="1221"/>
      <c r="V17" s="1172"/>
      <c r="W17" s="1172"/>
      <c r="X17" s="1172"/>
      <c r="Y17" s="255"/>
    </row>
    <row r="18" spans="1:25" ht="18" customHeight="1">
      <c r="A18" s="255"/>
      <c r="B18" s="255"/>
      <c r="C18" s="279"/>
      <c r="D18" s="262" t="s">
        <v>143</v>
      </c>
      <c r="E18" s="1174" t="s">
        <v>164</v>
      </c>
      <c r="F18" s="1174"/>
      <c r="G18" s="1174"/>
      <c r="H18" s="1174"/>
      <c r="I18" s="1174"/>
      <c r="J18" s="1174"/>
      <c r="K18" s="1174"/>
      <c r="L18" s="1174"/>
      <c r="M18" s="1174"/>
      <c r="N18" s="1174"/>
      <c r="O18" s="1174"/>
      <c r="P18" s="1174"/>
      <c r="Q18" s="1174"/>
      <c r="R18" s="1174"/>
      <c r="S18" s="1219">
        <f>Salary!U70</f>
        <v>0</v>
      </c>
      <c r="T18" s="1220"/>
      <c r="U18" s="1221"/>
      <c r="V18" s="1172"/>
      <c r="W18" s="1172"/>
      <c r="X18" s="1172"/>
      <c r="Y18" s="255"/>
    </row>
    <row r="19" spans="1:25" ht="18" customHeight="1">
      <c r="A19" s="255"/>
      <c r="B19" s="255"/>
      <c r="C19" s="279"/>
      <c r="D19" s="262" t="s">
        <v>147</v>
      </c>
      <c r="E19" s="1174" t="s">
        <v>165</v>
      </c>
      <c r="F19" s="1174"/>
      <c r="G19" s="1174"/>
      <c r="H19" s="1174"/>
      <c r="I19" s="1174"/>
      <c r="J19" s="1174"/>
      <c r="K19" s="1174"/>
      <c r="L19" s="1174"/>
      <c r="M19" s="1174"/>
      <c r="N19" s="1174"/>
      <c r="O19" s="1174"/>
      <c r="P19" s="1174"/>
      <c r="Q19" s="1174"/>
      <c r="R19" s="1174"/>
      <c r="S19" s="1219">
        <f>Salary!U71</f>
        <v>0</v>
      </c>
      <c r="T19" s="1220"/>
      <c r="U19" s="1221"/>
      <c r="V19" s="1172"/>
      <c r="W19" s="1172"/>
      <c r="X19" s="1172"/>
      <c r="Y19" s="255"/>
    </row>
    <row r="20" spans="1:25" ht="18" customHeight="1">
      <c r="A20" s="255"/>
      <c r="B20" s="255"/>
      <c r="C20" s="279"/>
      <c r="D20" s="262" t="s">
        <v>144</v>
      </c>
      <c r="E20" s="1174" t="str">
        <f>Salary!D72</f>
        <v>Other Income Sources [ if any ]</v>
      </c>
      <c r="F20" s="1174"/>
      <c r="G20" s="1174"/>
      <c r="H20" s="1174"/>
      <c r="I20" s="1174"/>
      <c r="J20" s="1174"/>
      <c r="K20" s="1174"/>
      <c r="L20" s="1174"/>
      <c r="M20" s="1174"/>
      <c r="N20" s="1174"/>
      <c r="O20" s="1174"/>
      <c r="P20" s="1174"/>
      <c r="Q20" s="1174"/>
      <c r="R20" s="1174"/>
      <c r="S20" s="1219">
        <f>Salary!U72</f>
        <v>0</v>
      </c>
      <c r="T20" s="1220"/>
      <c r="U20" s="1221"/>
      <c r="V20" s="1230"/>
      <c r="W20" s="1230"/>
      <c r="X20" s="1230"/>
      <c r="Y20" s="255"/>
    </row>
    <row r="21" spans="1:25" ht="18" customHeight="1">
      <c r="A21" s="255"/>
      <c r="B21" s="255"/>
      <c r="C21" s="281"/>
      <c r="D21" s="1182" t="s">
        <v>166</v>
      </c>
      <c r="E21" s="1174"/>
      <c r="F21" s="1174"/>
      <c r="G21" s="1174"/>
      <c r="H21" s="1174"/>
      <c r="I21" s="1174"/>
      <c r="J21" s="1174"/>
      <c r="K21" s="1174"/>
      <c r="L21" s="1174"/>
      <c r="M21" s="1174"/>
      <c r="N21" s="1174"/>
      <c r="O21" s="1174"/>
      <c r="P21" s="1174"/>
      <c r="Q21" s="1174"/>
      <c r="R21" s="1174"/>
      <c r="S21" s="1180">
        <f>SUM(S15:U20)</f>
        <v>0</v>
      </c>
      <c r="T21" s="1180"/>
      <c r="U21" s="1181"/>
      <c r="V21" s="1176">
        <f>SUM(S14:U20)</f>
        <v>361113</v>
      </c>
      <c r="W21" s="1176"/>
      <c r="X21" s="1176"/>
      <c r="Y21" s="255"/>
    </row>
    <row r="22" spans="1:25" ht="18" customHeight="1">
      <c r="A22" s="255"/>
      <c r="B22" s="255"/>
      <c r="C22" s="282">
        <v>2</v>
      </c>
      <c r="D22" s="283" t="s">
        <v>27</v>
      </c>
      <c r="E22" s="263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1174"/>
      <c r="Q22" s="1174"/>
      <c r="R22" s="1174"/>
      <c r="S22" s="1212"/>
      <c r="T22" s="1212"/>
      <c r="U22" s="1213"/>
      <c r="V22" s="1176">
        <f>S29+S30+S31+S28+S27</f>
        <v>4800</v>
      </c>
      <c r="W22" s="1176"/>
      <c r="X22" s="1176"/>
      <c r="Y22" s="255"/>
    </row>
    <row r="23" spans="1:25" ht="18" customHeight="1">
      <c r="A23" s="255"/>
      <c r="B23" s="255"/>
      <c r="C23" s="279"/>
      <c r="D23" s="1173" t="s">
        <v>232</v>
      </c>
      <c r="E23" s="1178"/>
      <c r="F23" s="1178"/>
      <c r="G23" s="1178"/>
      <c r="H23" s="1178"/>
      <c r="I23" s="1178"/>
      <c r="J23" s="1178"/>
      <c r="K23" s="1178"/>
      <c r="L23" s="1178"/>
      <c r="M23" s="1178"/>
      <c r="N23" s="1178"/>
      <c r="O23" s="1178"/>
      <c r="P23" s="1178"/>
      <c r="Q23" s="1178"/>
      <c r="R23" s="1226"/>
      <c r="S23" s="1223"/>
      <c r="T23" s="1224"/>
      <c r="U23" s="1225"/>
      <c r="V23" s="541"/>
      <c r="W23" s="542"/>
      <c r="X23" s="543"/>
      <c r="Y23" s="255"/>
    </row>
    <row r="24" spans="1:25" ht="18" customHeight="1">
      <c r="A24" s="255"/>
      <c r="B24" s="255"/>
      <c r="C24" s="279"/>
      <c r="D24" s="285" t="s">
        <v>167</v>
      </c>
      <c r="E24" s="286" t="s">
        <v>237</v>
      </c>
      <c r="F24" s="287" t="s">
        <v>228</v>
      </c>
      <c r="G24" s="288"/>
      <c r="H24" s="289"/>
      <c r="I24" s="289"/>
      <c r="J24" s="289"/>
      <c r="K24" s="289"/>
      <c r="L24" s="289"/>
      <c r="M24" s="289"/>
      <c r="N24" s="289"/>
      <c r="O24" s="290"/>
      <c r="P24" s="1227">
        <f>Salary!T36</f>
        <v>0</v>
      </c>
      <c r="Q24" s="1228"/>
      <c r="R24" s="1229"/>
      <c r="S24" s="1196"/>
      <c r="T24" s="1197"/>
      <c r="U24" s="1198"/>
      <c r="V24" s="544"/>
      <c r="W24" s="545"/>
      <c r="X24" s="546"/>
      <c r="Y24" s="255"/>
    </row>
    <row r="25" spans="1:25" ht="18" customHeight="1">
      <c r="A25" s="255"/>
      <c r="B25" s="255"/>
      <c r="C25" s="279"/>
      <c r="D25" s="294"/>
      <c r="E25" s="286" t="s">
        <v>235</v>
      </c>
      <c r="F25" s="287" t="s">
        <v>229</v>
      </c>
      <c r="G25" s="289"/>
      <c r="H25" s="289"/>
      <c r="I25" s="289"/>
      <c r="J25" s="289"/>
      <c r="K25" s="289"/>
      <c r="L25" s="289"/>
      <c r="M25" s="289"/>
      <c r="N25" s="289"/>
      <c r="O25" s="290"/>
      <c r="P25" s="1208">
        <f>Salary!Q39</f>
        <v>0</v>
      </c>
      <c r="Q25" s="1209"/>
      <c r="R25" s="1210"/>
      <c r="S25" s="1196"/>
      <c r="T25" s="1197"/>
      <c r="U25" s="1198"/>
      <c r="V25" s="544"/>
      <c r="W25" s="545"/>
      <c r="X25" s="546"/>
      <c r="Y25" s="255"/>
    </row>
    <row r="26" spans="1:25" ht="18" customHeight="1">
      <c r="A26" s="255"/>
      <c r="B26" s="255"/>
      <c r="C26" s="279"/>
      <c r="D26" s="295"/>
      <c r="E26" s="286" t="s">
        <v>236</v>
      </c>
      <c r="F26" s="287" t="s">
        <v>140</v>
      </c>
      <c r="G26" s="289"/>
      <c r="H26" s="289"/>
      <c r="I26" s="289"/>
      <c r="J26" s="289"/>
      <c r="K26" s="289"/>
      <c r="L26" s="289"/>
      <c r="M26" s="289"/>
      <c r="N26" s="289"/>
      <c r="O26" s="290"/>
      <c r="P26" s="1208">
        <f>Salary!Q40</f>
        <v>0</v>
      </c>
      <c r="Q26" s="1209"/>
      <c r="R26" s="1210"/>
      <c r="S26" s="1199"/>
      <c r="T26" s="1200"/>
      <c r="U26" s="1201"/>
      <c r="V26" s="544"/>
      <c r="W26" s="545"/>
      <c r="X26" s="546"/>
      <c r="Y26" s="255"/>
    </row>
    <row r="27" spans="1:25" ht="18" customHeight="1">
      <c r="A27" s="255"/>
      <c r="B27" s="255"/>
      <c r="C27" s="279"/>
      <c r="D27" s="1214" t="s">
        <v>230</v>
      </c>
      <c r="E27" s="1215"/>
      <c r="F27" s="1215"/>
      <c r="G27" s="1215"/>
      <c r="H27" s="1215"/>
      <c r="I27" s="1215"/>
      <c r="J27" s="1215"/>
      <c r="K27" s="1215"/>
      <c r="L27" s="1215"/>
      <c r="M27" s="1215"/>
      <c r="N27" s="1215"/>
      <c r="O27" s="1216"/>
      <c r="P27" s="1211">
        <f>Salary!T42</f>
        <v>0</v>
      </c>
      <c r="Q27" s="1212"/>
      <c r="R27" s="1213"/>
      <c r="S27" s="1211">
        <f>P27</f>
        <v>0</v>
      </c>
      <c r="T27" s="1212"/>
      <c r="U27" s="1213"/>
      <c r="V27" s="544"/>
      <c r="W27" s="545"/>
      <c r="X27" s="546"/>
      <c r="Y27" s="255"/>
    </row>
    <row r="28" spans="1:25" ht="18" customHeight="1">
      <c r="A28" s="255"/>
      <c r="B28" s="255"/>
      <c r="C28" s="279"/>
      <c r="D28" s="296" t="s">
        <v>169</v>
      </c>
      <c r="E28" s="1217" t="s">
        <v>609</v>
      </c>
      <c r="F28" s="1177"/>
      <c r="G28" s="1177"/>
      <c r="H28" s="1177"/>
      <c r="I28" s="1177"/>
      <c r="J28" s="1177"/>
      <c r="K28" s="1177"/>
      <c r="L28" s="1177"/>
      <c r="M28" s="1177"/>
      <c r="N28" s="1177"/>
      <c r="O28" s="1177"/>
      <c r="P28" s="1177"/>
      <c r="Q28" s="1177"/>
      <c r="R28" s="1218"/>
      <c r="S28" s="1211">
        <f>Salary!T31+Salary!S31</f>
        <v>0</v>
      </c>
      <c r="T28" s="1212"/>
      <c r="U28" s="1213"/>
      <c r="V28" s="544"/>
      <c r="W28" s="545"/>
      <c r="X28" s="546"/>
      <c r="Y28" s="255"/>
    </row>
    <row r="29" spans="1:25" ht="18" customHeight="1">
      <c r="A29" s="255"/>
      <c r="B29" s="255"/>
      <c r="C29" s="279"/>
      <c r="D29" s="297" t="s">
        <v>227</v>
      </c>
      <c r="E29" s="270" t="s">
        <v>168</v>
      </c>
      <c r="F29" s="270"/>
      <c r="G29" s="270"/>
      <c r="H29" s="270"/>
      <c r="I29" s="270"/>
      <c r="J29" s="270"/>
      <c r="K29" s="270"/>
      <c r="L29" s="270"/>
      <c r="M29" s="1173" t="s">
        <v>610</v>
      </c>
      <c r="N29" s="1174"/>
      <c r="O29" s="1174"/>
      <c r="P29" s="1174"/>
      <c r="Q29" s="1174"/>
      <c r="R29" s="1175"/>
      <c r="S29" s="1176">
        <f>IF(9600&gt;=Salary!I31,Salary!I31,9600)</f>
        <v>2400</v>
      </c>
      <c r="T29" s="1176"/>
      <c r="U29" s="1176"/>
      <c r="V29" s="1196"/>
      <c r="W29" s="1197"/>
      <c r="X29" s="1198"/>
      <c r="Y29" s="255"/>
    </row>
    <row r="30" spans="1:25" ht="18" customHeight="1">
      <c r="A30" s="255"/>
      <c r="B30" s="255"/>
      <c r="C30" s="279"/>
      <c r="D30" s="297" t="s">
        <v>233</v>
      </c>
      <c r="E30" s="1206" t="s">
        <v>170</v>
      </c>
      <c r="F30" s="1206"/>
      <c r="G30" s="1206"/>
      <c r="H30" s="1206"/>
      <c r="I30" s="1206"/>
      <c r="J30" s="1206"/>
      <c r="K30" s="1206"/>
      <c r="L30" s="1206"/>
      <c r="M30" s="1206"/>
      <c r="N30" s="1206"/>
      <c r="O30" s="1206"/>
      <c r="P30" s="1206"/>
      <c r="Q30" s="1206"/>
      <c r="R30" s="1206"/>
      <c r="S30" s="1176">
        <f>Salary!G31</f>
        <v>2400</v>
      </c>
      <c r="T30" s="1176"/>
      <c r="U30" s="1176"/>
      <c r="V30" s="1196"/>
      <c r="W30" s="1197"/>
      <c r="X30" s="1198"/>
      <c r="Y30" s="255"/>
    </row>
    <row r="31" spans="1:25" ht="18" customHeight="1">
      <c r="A31" s="255"/>
      <c r="B31" s="255"/>
      <c r="C31" s="281"/>
      <c r="D31" s="297" t="s">
        <v>234</v>
      </c>
      <c r="E31" s="1240" t="s">
        <v>155</v>
      </c>
      <c r="F31" s="1206"/>
      <c r="G31" s="1206"/>
      <c r="H31" s="1206"/>
      <c r="I31" s="1206"/>
      <c r="J31" s="1206"/>
      <c r="K31" s="1206"/>
      <c r="L31" s="1206"/>
      <c r="M31" s="1206"/>
      <c r="N31" s="1206"/>
      <c r="O31" s="1206"/>
      <c r="P31" s="1206"/>
      <c r="Q31" s="1206"/>
      <c r="R31" s="1206"/>
      <c r="S31" s="1176">
        <f>Salary!U74</f>
        <v>0</v>
      </c>
      <c r="T31" s="1176"/>
      <c r="U31" s="1176"/>
      <c r="V31" s="1199"/>
      <c r="W31" s="1200"/>
      <c r="X31" s="1201"/>
      <c r="Y31" s="255"/>
    </row>
    <row r="32" spans="1:25" ht="18" customHeight="1">
      <c r="A32" s="255"/>
      <c r="B32" s="255"/>
      <c r="C32" s="279">
        <v>3</v>
      </c>
      <c r="D32" s="1182" t="s">
        <v>171</v>
      </c>
      <c r="E32" s="1174"/>
      <c r="F32" s="1174"/>
      <c r="G32" s="1174"/>
      <c r="H32" s="1174"/>
      <c r="I32" s="1174"/>
      <c r="J32" s="1174"/>
      <c r="K32" s="1174"/>
      <c r="L32" s="1174"/>
      <c r="M32" s="1174"/>
      <c r="N32" s="1174"/>
      <c r="O32" s="1174"/>
      <c r="P32" s="1174"/>
      <c r="Q32" s="1174"/>
      <c r="R32" s="1174"/>
      <c r="S32" s="1174"/>
      <c r="T32" s="1174"/>
      <c r="U32" s="1175"/>
      <c r="V32" s="1203">
        <f>V21-V22</f>
        <v>356313</v>
      </c>
      <c r="W32" s="1204"/>
      <c r="X32" s="1205"/>
      <c r="Y32" s="255"/>
    </row>
    <row r="33" spans="1:32" ht="18" customHeight="1">
      <c r="A33" s="255"/>
      <c r="B33" s="255"/>
      <c r="C33" s="278">
        <v>4</v>
      </c>
      <c r="D33" s="1173" t="s">
        <v>172</v>
      </c>
      <c r="E33" s="1174"/>
      <c r="F33" s="1174"/>
      <c r="G33" s="1174"/>
      <c r="H33" s="1174"/>
      <c r="I33" s="1174"/>
      <c r="J33" s="1174"/>
      <c r="K33" s="1174"/>
      <c r="L33" s="1174"/>
      <c r="M33" s="1174"/>
      <c r="N33" s="1174"/>
      <c r="O33" s="1174"/>
      <c r="P33" s="1174"/>
      <c r="Q33" s="1174"/>
      <c r="R33" s="1174"/>
      <c r="S33" s="1174"/>
      <c r="T33" s="1174"/>
      <c r="U33" s="1174"/>
      <c r="V33" s="1174"/>
      <c r="W33" s="1174"/>
      <c r="X33" s="1175"/>
      <c r="Y33" s="255"/>
    </row>
    <row r="34" spans="1:32" ht="18" customHeight="1">
      <c r="A34" s="255"/>
      <c r="B34" s="255"/>
      <c r="C34" s="279"/>
      <c r="D34" s="270" t="s">
        <v>142</v>
      </c>
      <c r="E34" s="1182" t="s">
        <v>173</v>
      </c>
      <c r="F34" s="1174"/>
      <c r="G34" s="1174"/>
      <c r="H34" s="1174"/>
      <c r="I34" s="1174"/>
      <c r="J34" s="1174"/>
      <c r="K34" s="1174"/>
      <c r="L34" s="1174"/>
      <c r="M34" s="1174"/>
      <c r="N34" s="1174"/>
      <c r="O34" s="1174"/>
      <c r="P34" s="1174"/>
      <c r="Q34" s="1174"/>
      <c r="R34" s="1175"/>
      <c r="S34" s="1231">
        <f>Salary!U66</f>
        <v>0</v>
      </c>
      <c r="T34" s="1232"/>
      <c r="U34" s="1233"/>
      <c r="V34" s="1207">
        <f>S34</f>
        <v>0</v>
      </c>
      <c r="W34" s="1184"/>
      <c r="X34" s="1185"/>
      <c r="Y34" s="255"/>
    </row>
    <row r="35" spans="1:32" ht="18" customHeight="1">
      <c r="A35" s="255"/>
      <c r="B35" s="255"/>
      <c r="C35" s="281"/>
      <c r="D35" s="270" t="s">
        <v>108</v>
      </c>
      <c r="E35" s="1182" t="s">
        <v>174</v>
      </c>
      <c r="F35" s="1174"/>
      <c r="G35" s="1174"/>
      <c r="H35" s="1174"/>
      <c r="I35" s="1174"/>
      <c r="J35" s="1174"/>
      <c r="K35" s="1174"/>
      <c r="L35" s="1174"/>
      <c r="M35" s="1174"/>
      <c r="N35" s="1174"/>
      <c r="O35" s="1174"/>
      <c r="P35" s="1174"/>
      <c r="Q35" s="1174"/>
      <c r="R35" s="1175"/>
      <c r="S35" s="1234"/>
      <c r="T35" s="1235"/>
      <c r="U35" s="1236"/>
      <c r="V35" s="1186"/>
      <c r="W35" s="1187"/>
      <c r="X35" s="1188"/>
      <c r="Y35" s="255"/>
    </row>
    <row r="36" spans="1:32" ht="18" customHeight="1">
      <c r="A36" s="255"/>
      <c r="B36" s="255"/>
      <c r="C36" s="282">
        <v>5</v>
      </c>
      <c r="D36" s="1182" t="s">
        <v>175</v>
      </c>
      <c r="E36" s="1174"/>
      <c r="F36" s="1174"/>
      <c r="G36" s="1174"/>
      <c r="H36" s="1174"/>
      <c r="I36" s="1174"/>
      <c r="J36" s="1174"/>
      <c r="K36" s="1174"/>
      <c r="L36" s="1174"/>
      <c r="M36" s="1174"/>
      <c r="N36" s="1174"/>
      <c r="O36" s="1174"/>
      <c r="P36" s="1174"/>
      <c r="Q36" s="1174"/>
      <c r="R36" s="1174"/>
      <c r="S36" s="1174"/>
      <c r="T36" s="1174"/>
      <c r="U36" s="1175"/>
      <c r="V36" s="1182">
        <f>V32-V34</f>
        <v>356313</v>
      </c>
      <c r="W36" s="1174"/>
      <c r="X36" s="1175"/>
      <c r="Y36" s="255"/>
    </row>
    <row r="37" spans="1:32" ht="18" customHeight="1">
      <c r="A37" s="255"/>
      <c r="B37" s="255"/>
      <c r="C37" s="282">
        <v>6</v>
      </c>
      <c r="D37" s="1173" t="s">
        <v>28</v>
      </c>
      <c r="E37" s="1174"/>
      <c r="F37" s="1174"/>
      <c r="G37" s="1174"/>
      <c r="H37" s="1174"/>
      <c r="I37" s="1174"/>
      <c r="J37" s="1174"/>
      <c r="K37" s="1174"/>
      <c r="L37" s="1174"/>
      <c r="M37" s="1174"/>
      <c r="N37" s="1174"/>
      <c r="O37" s="1174"/>
      <c r="P37" s="1202" t="s">
        <v>176</v>
      </c>
      <c r="Q37" s="1202"/>
      <c r="R37" s="1202"/>
      <c r="S37" s="1202" t="s">
        <v>177</v>
      </c>
      <c r="T37" s="1202"/>
      <c r="U37" s="1202"/>
      <c r="V37" s="284"/>
      <c r="W37" s="265"/>
      <c r="X37" s="266"/>
      <c r="Y37" s="255"/>
    </row>
    <row r="38" spans="1:32" ht="18" customHeight="1">
      <c r="B38" s="255"/>
      <c r="C38" s="279"/>
      <c r="D38" s="297" t="s">
        <v>145</v>
      </c>
      <c r="E38" s="283" t="s">
        <v>290</v>
      </c>
      <c r="F38" s="263"/>
      <c r="G38" s="263"/>
      <c r="H38" s="263"/>
      <c r="I38" s="263"/>
      <c r="J38" s="263"/>
      <c r="K38" s="263"/>
      <c r="L38" s="255"/>
      <c r="M38" s="298"/>
      <c r="N38" s="263"/>
      <c r="O38" s="264"/>
      <c r="P38" s="1176">
        <f>Salary!U81+Salary!U82+Salary!U83+Salary!U84</f>
        <v>0</v>
      </c>
      <c r="Q38" s="1176"/>
      <c r="R38" s="1176"/>
      <c r="S38" s="1222">
        <f>Salary!M81+Salary!M82+Salary!M83+Salary!M84</f>
        <v>0</v>
      </c>
      <c r="T38" s="1222"/>
      <c r="U38" s="1222"/>
      <c r="V38" s="291"/>
      <c r="W38" s="292"/>
      <c r="X38" s="293"/>
      <c r="Y38" s="255"/>
    </row>
    <row r="39" spans="1:32" ht="18" customHeight="1">
      <c r="A39" s="255"/>
      <c r="B39" s="255"/>
      <c r="C39" s="279"/>
      <c r="D39" s="297" t="s">
        <v>116</v>
      </c>
      <c r="E39" s="1173" t="s">
        <v>4</v>
      </c>
      <c r="F39" s="1178"/>
      <c r="G39" s="1178"/>
      <c r="H39" s="1178"/>
      <c r="I39" s="1178"/>
      <c r="J39" s="1178"/>
      <c r="K39" s="1178"/>
      <c r="L39" s="1178"/>
      <c r="M39" s="1178"/>
      <c r="N39" s="1178"/>
      <c r="O39" s="1226"/>
      <c r="P39" s="1176">
        <f>Salary!U75</f>
        <v>0</v>
      </c>
      <c r="Q39" s="1176"/>
      <c r="R39" s="1176"/>
      <c r="S39" s="1176">
        <f>IF(15000&gt;=P39,P39,15000)</f>
        <v>0</v>
      </c>
      <c r="T39" s="1176"/>
      <c r="U39" s="1176"/>
      <c r="V39" s="291"/>
      <c r="W39" s="292"/>
      <c r="X39" s="293"/>
      <c r="Y39" s="255"/>
    </row>
    <row r="40" spans="1:32">
      <c r="A40" s="255"/>
      <c r="B40" s="255"/>
      <c r="C40" s="279"/>
      <c r="D40" s="296" t="s">
        <v>146</v>
      </c>
      <c r="E40" s="1217" t="s">
        <v>58</v>
      </c>
      <c r="F40" s="1177"/>
      <c r="G40" s="1177"/>
      <c r="H40" s="1177"/>
      <c r="I40" s="1177"/>
      <c r="J40" s="1177"/>
      <c r="K40" s="1177"/>
      <c r="L40" s="1177"/>
      <c r="M40" s="1177"/>
      <c r="N40" s="1177"/>
      <c r="O40" s="1218"/>
      <c r="P40" s="1176">
        <f>Salary!U76</f>
        <v>0</v>
      </c>
      <c r="Q40" s="1176"/>
      <c r="R40" s="1176"/>
      <c r="S40" s="1176">
        <f>IF(50000&gt;=P40,P40,50000)</f>
        <v>0</v>
      </c>
      <c r="T40" s="1176"/>
      <c r="U40" s="1176"/>
      <c r="V40" s="291"/>
      <c r="W40" s="292"/>
      <c r="X40" s="293"/>
      <c r="Y40" s="255"/>
    </row>
    <row r="41" spans="1:32" ht="33" customHeight="1">
      <c r="A41" s="255"/>
      <c r="B41" s="255"/>
      <c r="C41" s="279"/>
      <c r="D41" s="296" t="s">
        <v>117</v>
      </c>
      <c r="E41" s="1237" t="s">
        <v>179</v>
      </c>
      <c r="F41" s="1238"/>
      <c r="G41" s="1238"/>
      <c r="H41" s="1238"/>
      <c r="I41" s="1238"/>
      <c r="J41" s="1238"/>
      <c r="K41" s="1238"/>
      <c r="L41" s="1238"/>
      <c r="M41" s="1238"/>
      <c r="N41" s="1238"/>
      <c r="O41" s="1239"/>
      <c r="P41" s="1176">
        <f>Salary!U77</f>
        <v>0</v>
      </c>
      <c r="Q41" s="1176"/>
      <c r="R41" s="1176"/>
      <c r="S41" s="1176">
        <f>IF(40000&gt;=P41,P41,40000)</f>
        <v>0</v>
      </c>
      <c r="T41" s="1176"/>
      <c r="U41" s="1176"/>
      <c r="V41" s="291"/>
      <c r="W41" s="292"/>
      <c r="X41" s="293"/>
      <c r="Y41" s="255"/>
    </row>
    <row r="42" spans="1:32" ht="15" customHeight="1">
      <c r="A42" s="255"/>
      <c r="B42" s="255"/>
      <c r="C42" s="279"/>
      <c r="D42" s="296" t="s">
        <v>178</v>
      </c>
      <c r="E42" s="1217" t="s">
        <v>618</v>
      </c>
      <c r="F42" s="1177"/>
      <c r="G42" s="1177"/>
      <c r="H42" s="1177"/>
      <c r="I42" s="1177"/>
      <c r="J42" s="1177"/>
      <c r="K42" s="1177"/>
      <c r="L42" s="1295" t="s">
        <v>614</v>
      </c>
      <c r="M42" s="1295"/>
      <c r="N42" s="887">
        <f>Salary!M79</f>
        <v>75</v>
      </c>
      <c r="O42" s="888" t="s">
        <v>619</v>
      </c>
      <c r="P42" s="1176">
        <f>Salary!U78</f>
        <v>0</v>
      </c>
      <c r="Q42" s="1176"/>
      <c r="R42" s="1176"/>
      <c r="S42" s="1176">
        <f>IF(Salary!U78=0,0,Salary!U79)</f>
        <v>0</v>
      </c>
      <c r="T42" s="1176"/>
      <c r="U42" s="1176"/>
      <c r="V42" s="291"/>
      <c r="W42" s="292"/>
      <c r="X42" s="293"/>
      <c r="Y42" s="255"/>
      <c r="AC42" s="299">
        <f>IF((S14*0.1)&gt;=Salary!U81,Salary!U81,(S14*0.1))</f>
        <v>0</v>
      </c>
      <c r="AD42" s="300" t="s">
        <v>283</v>
      </c>
      <c r="AF42" s="259">
        <v>81</v>
      </c>
    </row>
    <row r="43" spans="1:32" ht="18.75" customHeight="1">
      <c r="A43" s="255"/>
      <c r="B43" s="255"/>
      <c r="C43" s="279"/>
      <c r="D43" s="296" t="s">
        <v>180</v>
      </c>
      <c r="E43" s="1237" t="str">
        <f>CONCATENATE(Salary!D80,Salary!F80,Salary!G80,Salary!O80)</f>
        <v>U/s 80E Education Loan &amp; It's InterestNo Limit</v>
      </c>
      <c r="F43" s="1238"/>
      <c r="G43" s="1238"/>
      <c r="H43" s="1238"/>
      <c r="I43" s="1238"/>
      <c r="J43" s="1238"/>
      <c r="K43" s="1238"/>
      <c r="L43" s="1238"/>
      <c r="M43" s="1238"/>
      <c r="N43" s="1238"/>
      <c r="O43" s="1239"/>
      <c r="P43" s="1176">
        <f>Salary!U80</f>
        <v>0</v>
      </c>
      <c r="Q43" s="1176"/>
      <c r="R43" s="1176"/>
      <c r="S43" s="1176">
        <f>P43</f>
        <v>0</v>
      </c>
      <c r="T43" s="1176"/>
      <c r="U43" s="1176"/>
      <c r="V43" s="291"/>
      <c r="W43" s="292"/>
      <c r="X43" s="293"/>
      <c r="Y43" s="255"/>
      <c r="AC43" s="299">
        <f>IF((S14*0.1)&gt;=Salary!M82,Salary!M82,(S14*0.1))</f>
        <v>0</v>
      </c>
      <c r="AD43" s="300" t="s">
        <v>284</v>
      </c>
      <c r="AF43" s="259">
        <v>82</v>
      </c>
    </row>
    <row r="44" spans="1:32" ht="18" hidden="1" customHeight="1">
      <c r="A44" s="255"/>
      <c r="B44" s="255"/>
      <c r="C44" s="279"/>
      <c r="D44" s="296"/>
      <c r="E44" s="1237"/>
      <c r="F44" s="1238"/>
      <c r="G44" s="1238"/>
      <c r="H44" s="1238"/>
      <c r="I44" s="1238"/>
      <c r="J44" s="1238"/>
      <c r="K44" s="1238"/>
      <c r="L44" s="1238"/>
      <c r="M44" s="1238"/>
      <c r="N44" s="1238"/>
      <c r="O44" s="1239"/>
      <c r="P44" s="1206"/>
      <c r="Q44" s="1206"/>
      <c r="R44" s="1206"/>
      <c r="S44" s="1206"/>
      <c r="T44" s="1206"/>
      <c r="U44" s="1206"/>
      <c r="V44" s="291"/>
      <c r="W44" s="292"/>
      <c r="X44" s="293"/>
      <c r="Y44" s="255"/>
      <c r="AC44" s="299">
        <f>IF((S14*0.1)&gt;=Salary!M83,Salary!M83,(S14*0.1))</f>
        <v>0</v>
      </c>
      <c r="AD44" s="300" t="s">
        <v>285</v>
      </c>
      <c r="AF44" s="259">
        <v>83</v>
      </c>
    </row>
    <row r="45" spans="1:32" ht="18" hidden="1" customHeight="1">
      <c r="A45" s="255"/>
      <c r="B45" s="255"/>
      <c r="C45" s="279"/>
      <c r="D45" s="297"/>
      <c r="E45" s="1237"/>
      <c r="F45" s="1238"/>
      <c r="G45" s="1238"/>
      <c r="H45" s="1238"/>
      <c r="I45" s="1238"/>
      <c r="J45" s="1238"/>
      <c r="K45" s="1238"/>
      <c r="L45" s="1238"/>
      <c r="M45" s="1238"/>
      <c r="N45" s="1238"/>
      <c r="O45" s="1238"/>
      <c r="P45" s="1206"/>
      <c r="Q45" s="1206"/>
      <c r="R45" s="1206"/>
      <c r="S45" s="1206"/>
      <c r="T45" s="1206"/>
      <c r="U45" s="1206"/>
      <c r="V45" s="267"/>
      <c r="W45" s="268"/>
      <c r="X45" s="269"/>
      <c r="Y45" s="255"/>
      <c r="AC45" s="299">
        <f>IF((S14*0.1)&gt;=Salary!M84,Salary!M84,(S14*0.1))</f>
        <v>0</v>
      </c>
      <c r="AD45" s="300" t="s">
        <v>286</v>
      </c>
      <c r="AF45" s="259">
        <v>84</v>
      </c>
    </row>
    <row r="46" spans="1:32" ht="18" customHeight="1">
      <c r="A46" s="255"/>
      <c r="B46" s="255"/>
      <c r="C46" s="282">
        <v>7</v>
      </c>
      <c r="D46" s="1173" t="s">
        <v>54</v>
      </c>
      <c r="E46" s="1174"/>
      <c r="F46" s="1174"/>
      <c r="G46" s="1174"/>
      <c r="H46" s="1174"/>
      <c r="I46" s="1174"/>
      <c r="J46" s="1174"/>
      <c r="K46" s="1174"/>
      <c r="L46" s="1174"/>
      <c r="M46" s="1174"/>
      <c r="N46" s="1174"/>
      <c r="O46" s="1174"/>
      <c r="P46" s="1174"/>
      <c r="Q46" s="1174"/>
      <c r="R46" s="1174"/>
      <c r="S46" s="1174"/>
      <c r="T46" s="1174"/>
      <c r="U46" s="1175"/>
      <c r="V46" s="1206">
        <f>S45+S44+S43+S42+S41+S40+S38+S39</f>
        <v>0</v>
      </c>
      <c r="W46" s="1206"/>
      <c r="X46" s="1206"/>
      <c r="Y46" s="255"/>
    </row>
    <row r="47" spans="1:32" ht="18" customHeight="1">
      <c r="A47" s="255"/>
      <c r="B47" s="255"/>
      <c r="C47" s="281">
        <v>8</v>
      </c>
      <c r="D47" s="1173" t="s">
        <v>29</v>
      </c>
      <c r="E47" s="1174"/>
      <c r="F47" s="1174"/>
      <c r="G47" s="1174"/>
      <c r="H47" s="1174"/>
      <c r="I47" s="1174"/>
      <c r="J47" s="1174"/>
      <c r="K47" s="1174"/>
      <c r="L47" s="1174"/>
      <c r="M47" s="1174"/>
      <c r="N47" s="1174"/>
      <c r="O47" s="1174"/>
      <c r="P47" s="1174"/>
      <c r="Q47" s="1174"/>
      <c r="R47" s="1174"/>
      <c r="S47" s="1174"/>
      <c r="T47" s="1174"/>
      <c r="U47" s="1175"/>
      <c r="V47" s="1206">
        <f>V36-V46</f>
        <v>356313</v>
      </c>
      <c r="W47" s="1206"/>
      <c r="X47" s="1206"/>
      <c r="Y47" s="255"/>
    </row>
    <row r="48" spans="1:32" ht="18" customHeight="1">
      <c r="A48" s="255"/>
      <c r="B48" s="255"/>
      <c r="C48" s="282">
        <v>9</v>
      </c>
      <c r="D48" s="1182" t="s">
        <v>182</v>
      </c>
      <c r="E48" s="1174"/>
      <c r="F48" s="1174"/>
      <c r="G48" s="1174"/>
      <c r="H48" s="1174"/>
      <c r="I48" s="1174"/>
      <c r="J48" s="1174"/>
      <c r="K48" s="1174"/>
      <c r="L48" s="1174"/>
      <c r="M48" s="1174"/>
      <c r="N48" s="1174"/>
      <c r="O48" s="1174"/>
      <c r="P48" s="1202" t="s">
        <v>176</v>
      </c>
      <c r="Q48" s="1202"/>
      <c r="R48" s="1202"/>
      <c r="S48" s="1202" t="s">
        <v>177</v>
      </c>
      <c r="T48" s="1202"/>
      <c r="U48" s="1202"/>
      <c r="V48" s="1207"/>
      <c r="W48" s="1184"/>
      <c r="X48" s="1185"/>
      <c r="Y48" s="255"/>
    </row>
    <row r="49" spans="1:25">
      <c r="A49" s="255"/>
      <c r="B49" s="255"/>
      <c r="C49" s="279"/>
      <c r="D49" s="517" t="s">
        <v>145</v>
      </c>
      <c r="E49" s="1182" t="s">
        <v>183</v>
      </c>
      <c r="F49" s="1174"/>
      <c r="G49" s="1174"/>
      <c r="H49" s="1174"/>
      <c r="I49" s="1174"/>
      <c r="J49" s="1174"/>
      <c r="K49" s="1174"/>
      <c r="L49" s="1174"/>
      <c r="M49" s="1174"/>
      <c r="N49" s="1174"/>
      <c r="O49" s="1174"/>
      <c r="P49" s="1241">
        <f>Salary!K31</f>
        <v>51000</v>
      </c>
      <c r="Q49" s="1241"/>
      <c r="R49" s="1241"/>
      <c r="S49" s="1241">
        <f t="shared" ref="S49:S57" si="0">P49</f>
        <v>51000</v>
      </c>
      <c r="T49" s="1241"/>
      <c r="U49" s="1241"/>
      <c r="V49" s="1254"/>
      <c r="W49" s="1255"/>
      <c r="X49" s="1256"/>
      <c r="Y49" s="255"/>
    </row>
    <row r="50" spans="1:25">
      <c r="A50" s="255"/>
      <c r="B50" s="255"/>
      <c r="C50" s="279"/>
      <c r="D50" s="517" t="s">
        <v>116</v>
      </c>
      <c r="E50" s="1182" t="s">
        <v>184</v>
      </c>
      <c r="F50" s="1174"/>
      <c r="G50" s="1174"/>
      <c r="H50" s="1174"/>
      <c r="I50" s="1174"/>
      <c r="J50" s="1174"/>
      <c r="K50" s="1174"/>
      <c r="L50" s="1174"/>
      <c r="M50" s="1174"/>
      <c r="N50" s="1174"/>
      <c r="O50" s="1174"/>
      <c r="P50" s="1241">
        <f>Salary!M31</f>
        <v>1200</v>
      </c>
      <c r="Q50" s="1241"/>
      <c r="R50" s="1241"/>
      <c r="S50" s="1241">
        <f t="shared" si="0"/>
        <v>1200</v>
      </c>
      <c r="T50" s="1241"/>
      <c r="U50" s="1241"/>
      <c r="V50" s="1254"/>
      <c r="W50" s="1255"/>
      <c r="X50" s="1256"/>
      <c r="Y50" s="255"/>
    </row>
    <row r="51" spans="1:25">
      <c r="A51" s="255"/>
      <c r="B51" s="255"/>
      <c r="C51" s="279"/>
      <c r="D51" s="517" t="s">
        <v>146</v>
      </c>
      <c r="E51" s="1182" t="s">
        <v>185</v>
      </c>
      <c r="F51" s="1174"/>
      <c r="G51" s="1174"/>
      <c r="H51" s="1174"/>
      <c r="I51" s="1174"/>
      <c r="J51" s="1174"/>
      <c r="K51" s="1174"/>
      <c r="L51" s="1174"/>
      <c r="M51" s="1174"/>
      <c r="N51" s="1174"/>
      <c r="O51" s="1174"/>
      <c r="P51" s="1241">
        <f>Salary!U93</f>
        <v>0</v>
      </c>
      <c r="Q51" s="1241"/>
      <c r="R51" s="1241"/>
      <c r="S51" s="1241">
        <f t="shared" si="0"/>
        <v>0</v>
      </c>
      <c r="T51" s="1241"/>
      <c r="U51" s="1241"/>
      <c r="V51" s="1254"/>
      <c r="W51" s="1255"/>
      <c r="X51" s="1256"/>
      <c r="Y51" s="255"/>
    </row>
    <row r="52" spans="1:25">
      <c r="A52" s="255"/>
      <c r="B52" s="255"/>
      <c r="C52" s="279"/>
      <c r="D52" s="517" t="s">
        <v>117</v>
      </c>
      <c r="E52" s="1237" t="s">
        <v>186</v>
      </c>
      <c r="F52" s="1238"/>
      <c r="G52" s="1238"/>
      <c r="H52" s="1238"/>
      <c r="I52" s="1238"/>
      <c r="J52" s="1238"/>
      <c r="K52" s="1238"/>
      <c r="L52" s="1238"/>
      <c r="M52" s="1238"/>
      <c r="N52" s="1238"/>
      <c r="O52" s="1238"/>
      <c r="P52" s="1241">
        <f>Salary!O31</f>
        <v>0</v>
      </c>
      <c r="Q52" s="1241"/>
      <c r="R52" s="1241"/>
      <c r="S52" s="1241">
        <f t="shared" si="0"/>
        <v>0</v>
      </c>
      <c r="T52" s="1241"/>
      <c r="U52" s="1241"/>
      <c r="V52" s="1254"/>
      <c r="W52" s="1255"/>
      <c r="X52" s="1256"/>
      <c r="Y52" s="255"/>
    </row>
    <row r="53" spans="1:25" ht="18" customHeight="1">
      <c r="A53" s="255"/>
      <c r="B53" s="255"/>
      <c r="C53" s="279"/>
      <c r="D53" s="517" t="s">
        <v>178</v>
      </c>
      <c r="E53" s="1217" t="s">
        <v>222</v>
      </c>
      <c r="F53" s="1238"/>
      <c r="G53" s="1238"/>
      <c r="H53" s="1238"/>
      <c r="I53" s="1238"/>
      <c r="J53" s="1238"/>
      <c r="K53" s="1238"/>
      <c r="L53" s="1238"/>
      <c r="M53" s="1238"/>
      <c r="N53" s="1238"/>
      <c r="O53" s="1238"/>
      <c r="P53" s="1241">
        <f>Salary!U31</f>
        <v>0</v>
      </c>
      <c r="Q53" s="1241"/>
      <c r="R53" s="1241"/>
      <c r="S53" s="1241">
        <f t="shared" si="0"/>
        <v>0</v>
      </c>
      <c r="T53" s="1241"/>
      <c r="U53" s="1241"/>
      <c r="V53" s="1254"/>
      <c r="W53" s="1255"/>
      <c r="X53" s="1256"/>
      <c r="Y53" s="255"/>
    </row>
    <row r="54" spans="1:25" ht="33.75" customHeight="1">
      <c r="A54" s="255"/>
      <c r="B54" s="255"/>
      <c r="C54" s="279"/>
      <c r="D54" s="517" t="s">
        <v>180</v>
      </c>
      <c r="E54" s="1217" t="s">
        <v>392</v>
      </c>
      <c r="F54" s="1238"/>
      <c r="G54" s="1238"/>
      <c r="H54" s="1238"/>
      <c r="I54" s="1238"/>
      <c r="J54" s="1238"/>
      <c r="K54" s="1238"/>
      <c r="L54" s="1238"/>
      <c r="M54" s="1238"/>
      <c r="N54" s="1238"/>
      <c r="O54" s="1238"/>
      <c r="P54" s="1241">
        <f>Salary!U94</f>
        <v>0</v>
      </c>
      <c r="Q54" s="1241"/>
      <c r="R54" s="1241"/>
      <c r="S54" s="1241">
        <f t="shared" si="0"/>
        <v>0</v>
      </c>
      <c r="T54" s="1241"/>
      <c r="U54" s="1241"/>
      <c r="V54" s="1254"/>
      <c r="W54" s="1255"/>
      <c r="X54" s="1256"/>
      <c r="Y54" s="255"/>
    </row>
    <row r="55" spans="1:25" ht="18" customHeight="1">
      <c r="A55" s="255"/>
      <c r="B55" s="255"/>
      <c r="C55" s="279"/>
      <c r="D55" s="517" t="s">
        <v>181</v>
      </c>
      <c r="E55" s="1182" t="str">
        <f>Salary!E45</f>
        <v>NSC or Other Investment</v>
      </c>
      <c r="F55" s="1174"/>
      <c r="G55" s="1174"/>
      <c r="H55" s="1174"/>
      <c r="I55" s="1174"/>
      <c r="J55" s="1174"/>
      <c r="K55" s="1174"/>
      <c r="L55" s="1174"/>
      <c r="M55" s="1174"/>
      <c r="N55" s="1174"/>
      <c r="O55" s="1174"/>
      <c r="P55" s="1241">
        <f>Salary!M46+Salary!M47+Salary!M48+Salary!M49+Salary!M50</f>
        <v>0</v>
      </c>
      <c r="Q55" s="1241"/>
      <c r="R55" s="1241"/>
      <c r="S55" s="1241">
        <f t="shared" si="0"/>
        <v>0</v>
      </c>
      <c r="T55" s="1241"/>
      <c r="U55" s="1241"/>
      <c r="V55" s="1254"/>
      <c r="W55" s="1255"/>
      <c r="X55" s="1256"/>
      <c r="Y55" s="255"/>
    </row>
    <row r="56" spans="1:25" ht="18" customHeight="1">
      <c r="A56" s="255"/>
      <c r="B56" s="255"/>
      <c r="C56" s="279"/>
      <c r="D56" s="517" t="s">
        <v>188</v>
      </c>
      <c r="E56" s="1182" t="s">
        <v>189</v>
      </c>
      <c r="F56" s="1174"/>
      <c r="G56" s="1174"/>
      <c r="H56" s="1174"/>
      <c r="I56" s="1174"/>
      <c r="J56" s="1174"/>
      <c r="K56" s="1174"/>
      <c r="L56" s="1174"/>
      <c r="M56" s="1174"/>
      <c r="N56" s="1174"/>
      <c r="O56" s="1174"/>
      <c r="P56" s="1241">
        <f>Salary!U95</f>
        <v>0</v>
      </c>
      <c r="Q56" s="1241"/>
      <c r="R56" s="1241"/>
      <c r="S56" s="1241">
        <f t="shared" si="0"/>
        <v>0</v>
      </c>
      <c r="T56" s="1241"/>
      <c r="U56" s="1241"/>
      <c r="V56" s="1254"/>
      <c r="W56" s="1255"/>
      <c r="X56" s="1256"/>
      <c r="Y56" s="255"/>
    </row>
    <row r="57" spans="1:25" ht="18" customHeight="1">
      <c r="A57" s="255"/>
      <c r="B57" s="255"/>
      <c r="C57" s="279"/>
      <c r="D57" s="517" t="s">
        <v>190</v>
      </c>
      <c r="E57" s="1182" t="s">
        <v>191</v>
      </c>
      <c r="F57" s="1174"/>
      <c r="G57" s="1174"/>
      <c r="H57" s="1174"/>
      <c r="I57" s="1174"/>
      <c r="J57" s="1174"/>
      <c r="K57" s="1174"/>
      <c r="L57" s="1174"/>
      <c r="M57" s="1174"/>
      <c r="N57" s="1174"/>
      <c r="O57" s="1174"/>
      <c r="P57" s="1241">
        <f>Salary!U96</f>
        <v>0</v>
      </c>
      <c r="Q57" s="1241"/>
      <c r="R57" s="1241"/>
      <c r="S57" s="1241">
        <f t="shared" si="0"/>
        <v>0</v>
      </c>
      <c r="T57" s="1241"/>
      <c r="U57" s="1241"/>
      <c r="V57" s="1254"/>
      <c r="W57" s="1255"/>
      <c r="X57" s="1256"/>
      <c r="Y57" s="255"/>
    </row>
    <row r="58" spans="1:25" ht="18" customHeight="1">
      <c r="A58" s="255"/>
      <c r="B58" s="255"/>
      <c r="C58" s="279"/>
      <c r="D58" s="517" t="s">
        <v>192</v>
      </c>
      <c r="E58" s="1217" t="s">
        <v>226</v>
      </c>
      <c r="F58" s="1238"/>
      <c r="G58" s="1238"/>
      <c r="H58" s="1238"/>
      <c r="I58" s="1238"/>
      <c r="J58" s="1238"/>
      <c r="K58" s="1238"/>
      <c r="L58" s="1238"/>
      <c r="M58" s="1238"/>
      <c r="N58" s="1238"/>
      <c r="O58" s="1238"/>
      <c r="P58" s="1241">
        <f>Salary!U97</f>
        <v>0</v>
      </c>
      <c r="Q58" s="1241"/>
      <c r="R58" s="1241"/>
      <c r="S58" s="1241">
        <f>IF(15000&gt;=P58,P58,15000)</f>
        <v>0</v>
      </c>
      <c r="T58" s="1241"/>
      <c r="U58" s="1241"/>
      <c r="V58" s="1254"/>
      <c r="W58" s="1255"/>
      <c r="X58" s="1256"/>
      <c r="Y58" s="255"/>
    </row>
    <row r="59" spans="1:25" ht="18" customHeight="1">
      <c r="A59" s="255"/>
      <c r="B59" s="255"/>
      <c r="C59" s="279"/>
      <c r="D59" s="517" t="s">
        <v>193</v>
      </c>
      <c r="E59" s="1237" t="s">
        <v>194</v>
      </c>
      <c r="F59" s="1238"/>
      <c r="G59" s="1238"/>
      <c r="H59" s="1238"/>
      <c r="I59" s="1238"/>
      <c r="J59" s="1238"/>
      <c r="K59" s="1238"/>
      <c r="L59" s="1238"/>
      <c r="M59" s="1238"/>
      <c r="N59" s="1238"/>
      <c r="O59" s="1238"/>
      <c r="P59" s="1241">
        <f>Salary!U98</f>
        <v>0</v>
      </c>
      <c r="Q59" s="1241"/>
      <c r="R59" s="1241"/>
      <c r="S59" s="1241">
        <f>P59</f>
        <v>0</v>
      </c>
      <c r="T59" s="1241"/>
      <c r="U59" s="1241"/>
      <c r="V59" s="1254"/>
      <c r="W59" s="1255"/>
      <c r="X59" s="1256"/>
      <c r="Y59" s="255"/>
    </row>
    <row r="60" spans="1:25" ht="18" customHeight="1">
      <c r="A60" s="255"/>
      <c r="B60" s="255"/>
      <c r="C60" s="279"/>
      <c r="D60" s="517" t="s">
        <v>195</v>
      </c>
      <c r="E60" s="1217" t="s">
        <v>303</v>
      </c>
      <c r="F60" s="1238"/>
      <c r="G60" s="1238"/>
      <c r="H60" s="1238"/>
      <c r="I60" s="1238"/>
      <c r="J60" s="1238"/>
      <c r="K60" s="1238"/>
      <c r="L60" s="1238"/>
      <c r="M60" s="1238"/>
      <c r="N60" s="1238"/>
      <c r="O60" s="1238"/>
      <c r="P60" s="1241">
        <f>Salary!Q31</f>
        <v>0</v>
      </c>
      <c r="Q60" s="1241"/>
      <c r="R60" s="1241"/>
      <c r="S60" s="1241">
        <f>P60</f>
        <v>0</v>
      </c>
      <c r="T60" s="1241"/>
      <c r="U60" s="1241"/>
      <c r="V60" s="1254"/>
      <c r="W60" s="1255"/>
      <c r="X60" s="1256"/>
      <c r="Y60" s="255"/>
    </row>
    <row r="61" spans="1:25" ht="18" customHeight="1">
      <c r="A61" s="255"/>
      <c r="B61" s="255"/>
      <c r="C61" s="279"/>
      <c r="D61" s="517" t="s">
        <v>196</v>
      </c>
      <c r="E61" s="885" t="str">
        <f>Salary!D102</f>
        <v>Term deposit for a fixed period (Bank Term Deposit Scheme, 2006)</v>
      </c>
      <c r="F61" s="886"/>
      <c r="G61" s="886"/>
      <c r="H61" s="886"/>
      <c r="I61" s="886"/>
      <c r="J61" s="886"/>
      <c r="K61" s="886"/>
      <c r="L61" s="886"/>
      <c r="M61" s="886"/>
      <c r="N61" s="883"/>
      <c r="O61" s="883"/>
      <c r="P61" s="1241">
        <f>Salary!U102</f>
        <v>0</v>
      </c>
      <c r="Q61" s="1241"/>
      <c r="R61" s="1241"/>
      <c r="S61" s="1241">
        <f>P61</f>
        <v>0</v>
      </c>
      <c r="T61" s="1241"/>
      <c r="U61" s="1241"/>
      <c r="V61" s="1254"/>
      <c r="W61" s="1255"/>
      <c r="X61" s="1256"/>
      <c r="Y61" s="255"/>
    </row>
    <row r="62" spans="1:25" ht="30.75" customHeight="1">
      <c r="A62" s="255"/>
      <c r="B62" s="255"/>
      <c r="C62" s="279"/>
      <c r="D62" s="518" t="s">
        <v>436</v>
      </c>
      <c r="E62" s="1217" t="s">
        <v>391</v>
      </c>
      <c r="F62" s="1238"/>
      <c r="G62" s="1238"/>
      <c r="H62" s="1238"/>
      <c r="I62" s="1238"/>
      <c r="J62" s="1238"/>
      <c r="K62" s="1238"/>
      <c r="L62" s="1238"/>
      <c r="M62" s="1238"/>
      <c r="N62" s="1238"/>
      <c r="O62" s="1238"/>
      <c r="P62" s="1241">
        <f>Salary!U101</f>
        <v>48000</v>
      </c>
      <c r="Q62" s="1241"/>
      <c r="R62" s="1241"/>
      <c r="S62" s="1241">
        <f>P62</f>
        <v>48000</v>
      </c>
      <c r="T62" s="1241"/>
      <c r="U62" s="1241"/>
      <c r="V62" s="1254"/>
      <c r="W62" s="1255"/>
      <c r="X62" s="1256"/>
      <c r="Y62" s="255"/>
    </row>
    <row r="63" spans="1:25">
      <c r="A63" s="255"/>
      <c r="B63" s="255"/>
      <c r="C63" s="279"/>
      <c r="D63" s="518" t="s">
        <v>276</v>
      </c>
      <c r="E63" s="1217" t="str">
        <f>CONCATENATE(Salary!D88,Salary!E86,Salary!C86)</f>
        <v>Investment in Pension Scheme  U/s 80CCC</v>
      </c>
      <c r="F63" s="1177"/>
      <c r="G63" s="1177"/>
      <c r="H63" s="1177"/>
      <c r="I63" s="1177"/>
      <c r="J63" s="1177"/>
      <c r="K63" s="1177"/>
      <c r="L63" s="1177"/>
      <c r="M63" s="1177"/>
      <c r="N63" s="1177"/>
      <c r="O63" s="1218"/>
      <c r="P63" s="1206">
        <f>Salary!U88</f>
        <v>0</v>
      </c>
      <c r="Q63" s="1206"/>
      <c r="R63" s="1206"/>
      <c r="S63" s="1206">
        <f>P63</f>
        <v>0</v>
      </c>
      <c r="T63" s="1206"/>
      <c r="U63" s="1206"/>
      <c r="V63" s="1254"/>
      <c r="W63" s="1255"/>
      <c r="X63" s="1256"/>
      <c r="Y63" s="255"/>
    </row>
    <row r="64" spans="1:25">
      <c r="A64" s="255"/>
      <c r="B64" s="255"/>
      <c r="C64" s="279"/>
      <c r="D64" s="518" t="s">
        <v>627</v>
      </c>
      <c r="E64" s="1217" t="s">
        <v>431</v>
      </c>
      <c r="F64" s="1177"/>
      <c r="G64" s="1177"/>
      <c r="H64" s="1177"/>
      <c r="I64" s="1177"/>
      <c r="J64" s="1177"/>
      <c r="K64" s="1177"/>
      <c r="L64" s="1177"/>
      <c r="M64" s="1177"/>
      <c r="N64" s="1177"/>
      <c r="O64" s="1218"/>
      <c r="P64" s="1262">
        <f>Salary!U89</f>
        <v>0</v>
      </c>
      <c r="Q64" s="1262"/>
      <c r="R64" s="1262"/>
      <c r="S64" s="1262">
        <f>IF(10000&gt;=P64,P64,10000)</f>
        <v>0</v>
      </c>
      <c r="T64" s="1262"/>
      <c r="U64" s="1262"/>
      <c r="V64" s="1254"/>
      <c r="W64" s="1255"/>
      <c r="X64" s="1256"/>
      <c r="Y64" s="255"/>
    </row>
    <row r="65" spans="1:25">
      <c r="A65" s="255"/>
      <c r="B65" s="255"/>
      <c r="C65" s="279"/>
      <c r="D65" s="255"/>
      <c r="E65" s="280" t="s">
        <v>426</v>
      </c>
      <c r="F65" s="280"/>
      <c r="G65" s="280"/>
      <c r="H65" s="280"/>
      <c r="I65" s="280"/>
      <c r="J65" s="280"/>
      <c r="K65" s="280"/>
      <c r="L65" s="280"/>
      <c r="M65" s="280"/>
      <c r="N65" s="280"/>
      <c r="O65" s="280"/>
      <c r="P65" s="1263">
        <f>SUM(P49:R64)</f>
        <v>100200</v>
      </c>
      <c r="Q65" s="1263"/>
      <c r="R65" s="1263"/>
      <c r="S65" s="1248">
        <f>IF(100000&gt;=P65,P65,100000)</f>
        <v>100000</v>
      </c>
      <c r="T65" s="1248"/>
      <c r="U65" s="1248"/>
      <c r="V65" s="1187"/>
      <c r="W65" s="1187"/>
      <c r="X65" s="1188"/>
      <c r="Y65" s="255"/>
    </row>
    <row r="66" spans="1:25" ht="15" customHeight="1">
      <c r="A66" s="255"/>
      <c r="B66" s="255"/>
      <c r="C66" s="279"/>
      <c r="D66" s="1217" t="s">
        <v>289</v>
      </c>
      <c r="E66" s="1177"/>
      <c r="F66" s="1177"/>
      <c r="G66" s="1177"/>
      <c r="H66" s="1177"/>
      <c r="I66" s="1177"/>
      <c r="J66" s="1177"/>
      <c r="K66" s="1177"/>
      <c r="L66" s="1177"/>
      <c r="M66" s="1177"/>
      <c r="N66" s="1177"/>
      <c r="O66" s="1218"/>
      <c r="P66" s="1264">
        <f>Salary!U104</f>
        <v>0</v>
      </c>
      <c r="Q66" s="1264"/>
      <c r="R66" s="1264"/>
      <c r="S66" s="1257"/>
      <c r="T66" s="1258"/>
      <c r="U66" s="1259"/>
      <c r="V66" s="267"/>
      <c r="W66" s="268"/>
      <c r="X66" s="269"/>
      <c r="Y66" s="255"/>
    </row>
    <row r="67" spans="1:25" ht="18" customHeight="1">
      <c r="A67" s="255"/>
      <c r="B67" s="255"/>
      <c r="C67" s="279"/>
      <c r="D67" s="301"/>
      <c r="E67" s="256" t="s">
        <v>425</v>
      </c>
      <c r="F67" s="263"/>
      <c r="G67" s="263"/>
      <c r="H67" s="263"/>
      <c r="I67" s="263"/>
      <c r="J67" s="263"/>
      <c r="K67" s="263"/>
      <c r="L67" s="263"/>
      <c r="M67" s="263"/>
      <c r="N67" s="263"/>
      <c r="O67" s="263"/>
      <c r="P67" s="263"/>
      <c r="Q67" s="263"/>
      <c r="R67" s="263"/>
      <c r="S67" s="1249">
        <f>IF(20000&gt;=P66,P66,20000)</f>
        <v>0</v>
      </c>
      <c r="T67" s="1250"/>
      <c r="U67" s="1251"/>
      <c r="V67" s="267"/>
      <c r="W67" s="268"/>
      <c r="X67" s="269"/>
      <c r="Y67" s="255"/>
    </row>
    <row r="68" spans="1:25" ht="18" customHeight="1">
      <c r="A68" s="255"/>
      <c r="B68" s="255"/>
      <c r="C68" s="282">
        <v>10</v>
      </c>
      <c r="D68" s="283" t="s">
        <v>427</v>
      </c>
      <c r="E68" s="263"/>
      <c r="F68" s="263"/>
      <c r="G68" s="263"/>
      <c r="H68" s="263"/>
      <c r="I68" s="263"/>
      <c r="J68" s="263"/>
      <c r="K68" s="263"/>
      <c r="L68" s="263"/>
      <c r="M68" s="263"/>
      <c r="N68" s="263"/>
      <c r="O68" s="263"/>
      <c r="P68" s="1265">
        <f>P65+P66</f>
        <v>100200</v>
      </c>
      <c r="Q68" s="1265"/>
      <c r="R68" s="1265"/>
      <c r="S68" s="1248">
        <f>S65+S67</f>
        <v>100000</v>
      </c>
      <c r="T68" s="1248"/>
      <c r="U68" s="1248"/>
      <c r="V68" s="1206">
        <f>S68</f>
        <v>100000</v>
      </c>
      <c r="W68" s="1206"/>
      <c r="X68" s="1206"/>
      <c r="Y68" s="255"/>
    </row>
    <row r="69" spans="1:25" ht="18" customHeight="1">
      <c r="A69" s="255"/>
      <c r="B69" s="255"/>
      <c r="C69" s="281">
        <v>11</v>
      </c>
      <c r="D69" s="1182" t="s">
        <v>198</v>
      </c>
      <c r="E69" s="1174"/>
      <c r="F69" s="1174"/>
      <c r="G69" s="1174"/>
      <c r="H69" s="1174"/>
      <c r="I69" s="1174"/>
      <c r="J69" s="1174"/>
      <c r="K69" s="1174"/>
      <c r="L69" s="1174"/>
      <c r="M69" s="1174"/>
      <c r="N69" s="1174"/>
      <c r="O69" s="1174"/>
      <c r="P69" s="1174"/>
      <c r="Q69" s="1174"/>
      <c r="R69" s="1174"/>
      <c r="S69" s="1174"/>
      <c r="T69" s="1174"/>
      <c r="U69" s="1175"/>
      <c r="V69" s="1206">
        <f>V47-V68</f>
        <v>256313</v>
      </c>
      <c r="W69" s="1206"/>
      <c r="X69" s="1206"/>
      <c r="Y69" s="255"/>
    </row>
    <row r="70" spans="1:25" ht="18" customHeight="1">
      <c r="A70" s="255"/>
      <c r="B70" s="255"/>
      <c r="C70" s="281">
        <v>12</v>
      </c>
      <c r="D70" s="1173" t="s">
        <v>30</v>
      </c>
      <c r="E70" s="1174"/>
      <c r="F70" s="1174"/>
      <c r="G70" s="1174"/>
      <c r="H70" s="1174"/>
      <c r="I70" s="1174"/>
      <c r="J70" s="1174"/>
      <c r="K70" s="1174"/>
      <c r="L70" s="1174"/>
      <c r="M70" s="1174"/>
      <c r="N70" s="1174"/>
      <c r="O70" s="1174"/>
      <c r="P70" s="1174"/>
      <c r="Q70" s="1174"/>
      <c r="R70" s="1174"/>
      <c r="S70" s="1174"/>
      <c r="T70" s="1174"/>
      <c r="U70" s="1175"/>
      <c r="V70" s="1206">
        <f>ROUND(V69,-1)</f>
        <v>256310</v>
      </c>
      <c r="W70" s="1206"/>
      <c r="X70" s="1206"/>
      <c r="Y70" s="255"/>
    </row>
    <row r="71" spans="1:25" ht="18" customHeight="1">
      <c r="A71" s="255"/>
      <c r="B71" s="255"/>
      <c r="C71" s="278">
        <v>13</v>
      </c>
      <c r="D71" s="1173" t="s">
        <v>31</v>
      </c>
      <c r="E71" s="1174"/>
      <c r="F71" s="1174"/>
      <c r="G71" s="1174"/>
      <c r="H71" s="1174"/>
      <c r="I71" s="1174"/>
      <c r="J71" s="1174"/>
      <c r="K71" s="1174"/>
      <c r="L71" s="1174"/>
      <c r="M71" s="1174"/>
      <c r="N71" s="1174"/>
      <c r="O71" s="1174"/>
      <c r="P71" s="1174"/>
      <c r="Q71" s="1174"/>
      <c r="R71" s="1174"/>
      <c r="S71" s="1174"/>
      <c r="T71" s="1174"/>
      <c r="U71" s="1175"/>
      <c r="V71" s="1206">
        <f>IF('Other Deails'!B19=3,Calculation!K81,Calculation!T81)</f>
        <v>7631</v>
      </c>
      <c r="W71" s="1206"/>
      <c r="X71" s="1206"/>
      <c r="Y71" s="255"/>
    </row>
    <row r="72" spans="1:25" ht="18" customHeight="1">
      <c r="A72" s="255"/>
      <c r="B72" s="255"/>
      <c r="C72" s="279"/>
      <c r="D72" s="1266" t="s">
        <v>199</v>
      </c>
      <c r="E72" s="1267"/>
      <c r="F72" s="1267"/>
      <c r="G72" s="1267"/>
      <c r="H72" s="1267"/>
      <c r="I72" s="1267"/>
      <c r="J72" s="1267"/>
      <c r="K72" s="1267"/>
      <c r="L72" s="1268"/>
      <c r="M72" s="1266" t="s">
        <v>200</v>
      </c>
      <c r="N72" s="1267"/>
      <c r="O72" s="1267"/>
      <c r="P72" s="1267"/>
      <c r="Q72" s="1267"/>
      <c r="R72" s="1267"/>
      <c r="S72" s="1267"/>
      <c r="T72" s="1267"/>
      <c r="U72" s="1268"/>
      <c r="V72" s="1207"/>
      <c r="W72" s="1184"/>
      <c r="X72" s="1185"/>
      <c r="Y72" s="255"/>
    </row>
    <row r="73" spans="1:25" ht="18" customHeight="1">
      <c r="A73" s="255"/>
      <c r="B73" s="255"/>
      <c r="C73" s="279"/>
      <c r="D73" s="1252" t="s">
        <v>32</v>
      </c>
      <c r="E73" s="1253"/>
      <c r="F73" s="1253"/>
      <c r="G73" s="1253"/>
      <c r="H73" s="1253"/>
      <c r="I73" s="1253"/>
      <c r="J73" s="1253"/>
      <c r="K73" s="1253" t="s">
        <v>201</v>
      </c>
      <c r="L73" s="1253"/>
      <c r="M73" s="1269" t="s">
        <v>32</v>
      </c>
      <c r="N73" s="1270"/>
      <c r="O73" s="1270"/>
      <c r="P73" s="1270"/>
      <c r="Q73" s="1270"/>
      <c r="R73" s="1270"/>
      <c r="S73" s="1270"/>
      <c r="T73" s="1253" t="s">
        <v>201</v>
      </c>
      <c r="U73" s="1253"/>
      <c r="V73" s="1254"/>
      <c r="W73" s="1255"/>
      <c r="X73" s="1256"/>
      <c r="Y73" s="255"/>
    </row>
    <row r="74" spans="1:25">
      <c r="A74" s="255"/>
      <c r="B74" s="255"/>
      <c r="C74" s="279"/>
      <c r="D74" s="1244" t="s">
        <v>308</v>
      </c>
      <c r="E74" s="1245"/>
      <c r="F74" s="1245"/>
      <c r="G74" s="1245"/>
      <c r="H74" s="1245"/>
      <c r="I74" s="1246"/>
      <c r="J74" s="317" t="s">
        <v>101</v>
      </c>
      <c r="K74" s="1291">
        <v>0</v>
      </c>
      <c r="L74" s="1292"/>
      <c r="M74" s="1244" t="s">
        <v>95</v>
      </c>
      <c r="N74" s="1245"/>
      <c r="O74" s="1245"/>
      <c r="P74" s="1245"/>
      <c r="Q74" s="1245"/>
      <c r="R74" s="1246"/>
      <c r="S74" s="317" t="s">
        <v>101</v>
      </c>
      <c r="T74" s="1291">
        <v>0</v>
      </c>
      <c r="U74" s="1292"/>
      <c r="V74" s="1254"/>
      <c r="W74" s="1255"/>
      <c r="X74" s="1256"/>
      <c r="Y74" s="255"/>
    </row>
    <row r="75" spans="1:25">
      <c r="A75" s="255"/>
      <c r="B75" s="255"/>
      <c r="C75" s="279"/>
      <c r="D75" s="318"/>
      <c r="E75" s="1261">
        <f>IF('Other Deails'!B19=3,(IF(V70&lt;=180000,V70,180000)),0)</f>
        <v>180000</v>
      </c>
      <c r="F75" s="1261"/>
      <c r="G75" s="1247">
        <f>IF(E75&lt;=180000,E75,180000)</f>
        <v>180000</v>
      </c>
      <c r="H75" s="1247"/>
      <c r="I75" s="319"/>
      <c r="J75" s="320"/>
      <c r="K75" s="321"/>
      <c r="L75" s="322"/>
      <c r="M75" s="1260">
        <f>IF('Other Deails'!B19=5,(IF(V70&lt;=190000,V70,190000)),0)</f>
        <v>0</v>
      </c>
      <c r="N75" s="1261"/>
      <c r="O75" s="1247">
        <f>IF(M75&lt;=190000,M75,190000)</f>
        <v>0</v>
      </c>
      <c r="P75" s="1247"/>
      <c r="Q75" s="323"/>
      <c r="R75" s="319"/>
      <c r="S75" s="320"/>
      <c r="T75" s="321"/>
      <c r="U75" s="322"/>
      <c r="V75" s="291"/>
      <c r="W75" s="292"/>
      <c r="X75" s="293"/>
      <c r="Y75" s="255"/>
    </row>
    <row r="76" spans="1:25">
      <c r="A76" s="255"/>
      <c r="B76" s="255"/>
      <c r="C76" s="279"/>
      <c r="D76" s="1244" t="s">
        <v>309</v>
      </c>
      <c r="E76" s="1245"/>
      <c r="F76" s="1245"/>
      <c r="G76" s="1245"/>
      <c r="H76" s="1245"/>
      <c r="I76" s="1246"/>
      <c r="J76" s="324">
        <v>0.1</v>
      </c>
      <c r="K76" s="1242">
        <f>ROUND(G77*0.1,0)</f>
        <v>7631</v>
      </c>
      <c r="L76" s="1243"/>
      <c r="M76" s="1244" t="s">
        <v>91</v>
      </c>
      <c r="N76" s="1245"/>
      <c r="O76" s="1245"/>
      <c r="P76" s="1245"/>
      <c r="Q76" s="1245"/>
      <c r="R76" s="1246"/>
      <c r="S76" s="324">
        <v>0.1</v>
      </c>
      <c r="T76" s="1242">
        <f>ROUND(O77*0.1,0)</f>
        <v>0</v>
      </c>
      <c r="U76" s="1243"/>
      <c r="V76" s="1254"/>
      <c r="W76" s="1255"/>
      <c r="X76" s="1256"/>
      <c r="Y76" s="255"/>
    </row>
    <row r="77" spans="1:25">
      <c r="A77" s="255"/>
      <c r="B77" s="255"/>
      <c r="C77" s="279"/>
      <c r="D77" s="318"/>
      <c r="E77" s="1261">
        <f>IF('Other Deails'!B19=3,(IF(V70&lt;=500000,V70-180000,320000)),0)</f>
        <v>76310</v>
      </c>
      <c r="F77" s="1261"/>
      <c r="G77" s="1247">
        <f>IF(E77&lt;=0,0,E77)</f>
        <v>76310</v>
      </c>
      <c r="H77" s="1247"/>
      <c r="I77" s="319"/>
      <c r="J77" s="325"/>
      <c r="K77" s="326"/>
      <c r="L77" s="327"/>
      <c r="M77" s="1260">
        <f>IF('Other Deails'!B19=5,(IF(V70&lt;=500000,V70-190000,310000)),0)</f>
        <v>0</v>
      </c>
      <c r="N77" s="1261"/>
      <c r="O77" s="1247">
        <f>IF(M77&lt;=0,0,M77)</f>
        <v>0</v>
      </c>
      <c r="P77" s="1247"/>
      <c r="Q77" s="323"/>
      <c r="R77" s="319"/>
      <c r="S77" s="325"/>
      <c r="T77" s="326"/>
      <c r="U77" s="327"/>
      <c r="V77" s="291"/>
      <c r="W77" s="292"/>
      <c r="X77" s="293"/>
      <c r="Y77" s="255"/>
    </row>
    <row r="78" spans="1:25">
      <c r="A78" s="255"/>
      <c r="B78" s="255"/>
      <c r="C78" s="279"/>
      <c r="D78" s="1244" t="s">
        <v>62</v>
      </c>
      <c r="E78" s="1245"/>
      <c r="F78" s="1245"/>
      <c r="G78" s="1245"/>
      <c r="H78" s="1245"/>
      <c r="I78" s="1246"/>
      <c r="J78" s="324">
        <v>0.2</v>
      </c>
      <c r="K78" s="1242">
        <f>ROUND(G79*0.2,0)</f>
        <v>0</v>
      </c>
      <c r="L78" s="1243"/>
      <c r="M78" s="1244" t="s">
        <v>62</v>
      </c>
      <c r="N78" s="1245"/>
      <c r="O78" s="1245"/>
      <c r="P78" s="1245"/>
      <c r="Q78" s="1245"/>
      <c r="R78" s="1246"/>
      <c r="S78" s="324">
        <v>0.2</v>
      </c>
      <c r="T78" s="1242">
        <f>ROUND(O79*0.2,0)</f>
        <v>0</v>
      </c>
      <c r="U78" s="1243"/>
      <c r="V78" s="1254"/>
      <c r="W78" s="1255"/>
      <c r="X78" s="1256"/>
      <c r="Y78" s="255"/>
    </row>
    <row r="79" spans="1:25">
      <c r="A79" s="255"/>
      <c r="B79" s="255"/>
      <c r="C79" s="279"/>
      <c r="D79" s="318"/>
      <c r="E79" s="1261">
        <f>IF('Other Deails'!B19=3,(IF(V70&lt;=800000,V70-500000,300000)),0)</f>
        <v>-243690</v>
      </c>
      <c r="F79" s="1261"/>
      <c r="G79" s="1247">
        <f>IF(E79&lt;=0,0,E79)</f>
        <v>0</v>
      </c>
      <c r="H79" s="1247"/>
      <c r="I79" s="319"/>
      <c r="J79" s="325"/>
      <c r="K79" s="326"/>
      <c r="L79" s="327"/>
      <c r="M79" s="1260">
        <f>IF('Other Deails'!B19=5,(IF(V70&lt;=800000,V70-500000,300000)),0)</f>
        <v>0</v>
      </c>
      <c r="N79" s="1261"/>
      <c r="O79" s="1247">
        <f>IF(M79&lt;=0,0,M79)</f>
        <v>0</v>
      </c>
      <c r="P79" s="1247"/>
      <c r="Q79" s="323"/>
      <c r="R79" s="319"/>
      <c r="S79" s="325"/>
      <c r="T79" s="326"/>
      <c r="U79" s="327"/>
      <c r="V79" s="291"/>
      <c r="W79" s="292"/>
      <c r="X79" s="293"/>
      <c r="Y79" s="255"/>
    </row>
    <row r="80" spans="1:25">
      <c r="A80" s="255"/>
      <c r="B80" s="255"/>
      <c r="C80" s="279"/>
      <c r="D80" s="1244" t="s">
        <v>90</v>
      </c>
      <c r="E80" s="1245"/>
      <c r="F80" s="1245"/>
      <c r="G80" s="1245"/>
      <c r="H80" s="1245"/>
      <c r="I80" s="1246"/>
      <c r="J80" s="324">
        <v>0.3</v>
      </c>
      <c r="K80" s="1242">
        <f>ROUND(G81*0.3,0)</f>
        <v>0</v>
      </c>
      <c r="L80" s="1243"/>
      <c r="M80" s="1244" t="s">
        <v>90</v>
      </c>
      <c r="N80" s="1245"/>
      <c r="O80" s="1245"/>
      <c r="P80" s="1245"/>
      <c r="Q80" s="1245"/>
      <c r="R80" s="1246"/>
      <c r="S80" s="324">
        <v>0.3</v>
      </c>
      <c r="T80" s="1242">
        <f>ROUND(O81*0.3,0)</f>
        <v>0</v>
      </c>
      <c r="U80" s="1243"/>
      <c r="V80" s="1254"/>
      <c r="W80" s="1255"/>
      <c r="X80" s="1256"/>
      <c r="Y80" s="255"/>
    </row>
    <row r="81" spans="1:25">
      <c r="A81" s="255"/>
      <c r="B81" s="255"/>
      <c r="C81" s="281"/>
      <c r="D81" s="318"/>
      <c r="E81" s="1261">
        <f>IF('Other Deails'!B19=3,(IF(V70&gt;=800001,V70-800000,0)),0)</f>
        <v>0</v>
      </c>
      <c r="F81" s="1261"/>
      <c r="G81" s="1247">
        <f>IF(E81&gt;=0,E81,0)</f>
        <v>0</v>
      </c>
      <c r="H81" s="1247"/>
      <c r="I81" s="319"/>
      <c r="J81" s="325"/>
      <c r="K81" s="1286">
        <f>SUM(K74:K80)</f>
        <v>7631</v>
      </c>
      <c r="L81" s="1287"/>
      <c r="M81" s="1260">
        <f>IF('Other Deails'!B19=5,(IF(V70&gt;=800001,V70-800000,0)),0)</f>
        <v>0</v>
      </c>
      <c r="N81" s="1261"/>
      <c r="O81" s="1281">
        <f>IF(M81&gt;=0,M81,0)</f>
        <v>0</v>
      </c>
      <c r="P81" s="1281"/>
      <c r="Q81" s="323"/>
      <c r="R81" s="319"/>
      <c r="S81" s="325"/>
      <c r="T81" s="1286">
        <f>SUM(T74:T80)</f>
        <v>0</v>
      </c>
      <c r="U81" s="1287"/>
      <c r="V81" s="267"/>
      <c r="W81" s="268"/>
      <c r="X81" s="269"/>
      <c r="Y81" s="255"/>
    </row>
    <row r="82" spans="1:25">
      <c r="A82" s="255"/>
      <c r="B82" s="255"/>
      <c r="C82" s="281">
        <v>14</v>
      </c>
      <c r="D82" s="302" t="s">
        <v>33</v>
      </c>
      <c r="E82" s="268"/>
      <c r="F82" s="268"/>
      <c r="G82" s="268"/>
      <c r="H82" s="268"/>
      <c r="I82" s="268"/>
      <c r="J82" s="268"/>
      <c r="K82" s="268"/>
      <c r="L82" s="268"/>
      <c r="M82" s="268"/>
      <c r="N82" s="268"/>
      <c r="O82" s="268"/>
      <c r="P82" s="268"/>
      <c r="Q82" s="268"/>
      <c r="R82" s="303"/>
      <c r="S82" s="303">
        <f>ROUND(V71*0.01,0)</f>
        <v>76</v>
      </c>
      <c r="T82" s="303">
        <f>ROUND((V71+V82)*0.02,0)</f>
        <v>153</v>
      </c>
      <c r="U82" s="973">
        <f>ROUND((V71+V82)*0.01,0)</f>
        <v>76</v>
      </c>
      <c r="V82" s="1206">
        <f>IF(V71&gt;=1000001,S82,0)</f>
        <v>0</v>
      </c>
      <c r="W82" s="1206"/>
      <c r="X82" s="1206"/>
      <c r="Y82" s="255"/>
    </row>
    <row r="83" spans="1:25">
      <c r="A83" s="255"/>
      <c r="B83" s="255"/>
      <c r="C83" s="879">
        <v>15</v>
      </c>
      <c r="D83" s="1288" t="s">
        <v>55</v>
      </c>
      <c r="E83" s="1289"/>
      <c r="F83" s="1289"/>
      <c r="G83" s="1289"/>
      <c r="H83" s="1289"/>
      <c r="I83" s="1289"/>
      <c r="J83" s="1289"/>
      <c r="K83" s="1289"/>
      <c r="L83" s="1289"/>
      <c r="M83" s="1289"/>
      <c r="N83" s="1289"/>
      <c r="O83" s="1289"/>
      <c r="P83" s="1289"/>
      <c r="Q83" s="1289"/>
      <c r="R83" s="1289"/>
      <c r="S83" s="1289"/>
      <c r="T83" s="1289"/>
      <c r="U83" s="1290"/>
      <c r="V83" s="1271">
        <f>U82+T82</f>
        <v>229</v>
      </c>
      <c r="W83" s="1271"/>
      <c r="X83" s="1271"/>
      <c r="Y83" s="255"/>
    </row>
    <row r="84" spans="1:25" hidden="1">
      <c r="A84" s="255"/>
      <c r="B84" s="255"/>
      <c r="C84" s="304"/>
      <c r="D84" s="1282"/>
      <c r="E84" s="1283"/>
      <c r="F84" s="1283"/>
      <c r="G84" s="1283"/>
      <c r="H84" s="1283"/>
      <c r="I84" s="1283"/>
      <c r="J84" s="1283"/>
      <c r="K84" s="1283"/>
      <c r="L84" s="1283"/>
      <c r="M84" s="1283"/>
      <c r="N84" s="1283"/>
      <c r="O84" s="1283"/>
      <c r="P84" s="1283"/>
      <c r="Q84" s="1283"/>
      <c r="R84" s="1283"/>
      <c r="S84" s="1283"/>
      <c r="T84" s="1283"/>
      <c r="U84" s="1284"/>
      <c r="V84" s="1279"/>
      <c r="W84" s="1279"/>
      <c r="X84" s="1279"/>
      <c r="Y84" s="255"/>
    </row>
    <row r="85" spans="1:25">
      <c r="A85" s="255"/>
      <c r="B85" s="255"/>
      <c r="C85" s="281">
        <v>16</v>
      </c>
      <c r="D85" s="1173" t="s">
        <v>43</v>
      </c>
      <c r="E85" s="1174"/>
      <c r="F85" s="1174"/>
      <c r="G85" s="1174"/>
      <c r="H85" s="1174"/>
      <c r="I85" s="1174"/>
      <c r="J85" s="1174"/>
      <c r="K85" s="1174"/>
      <c r="L85" s="1174"/>
      <c r="M85" s="1174"/>
      <c r="N85" s="1174"/>
      <c r="O85" s="1174"/>
      <c r="P85" s="1174"/>
      <c r="Q85" s="1174"/>
      <c r="R85" s="1174"/>
      <c r="S85" s="1174"/>
      <c r="T85" s="1174"/>
      <c r="U85" s="1175"/>
      <c r="V85" s="1206">
        <f>ROUND(V71+V83+V82,0)</f>
        <v>7860</v>
      </c>
      <c r="W85" s="1206"/>
      <c r="X85" s="1206"/>
      <c r="Y85" s="255"/>
    </row>
    <row r="86" spans="1:25">
      <c r="A86" s="255"/>
      <c r="B86" s="255"/>
      <c r="C86" s="278">
        <v>17</v>
      </c>
      <c r="D86" s="305" t="str">
        <f>CONCATENATE("Tax Paid up to ","November")</f>
        <v>Tax Paid up to November</v>
      </c>
      <c r="E86" s="306"/>
      <c r="F86" s="306"/>
      <c r="G86" s="306"/>
      <c r="H86" s="306"/>
      <c r="I86" s="306"/>
      <c r="J86" s="1276">
        <f>U4</f>
        <v>40544</v>
      </c>
      <c r="K86" s="1280"/>
      <c r="L86" s="306"/>
      <c r="M86" s="306"/>
      <c r="N86" s="263"/>
      <c r="O86" s="263"/>
      <c r="P86" s="263"/>
      <c r="Q86" s="263"/>
      <c r="R86" s="263"/>
      <c r="S86" s="263"/>
      <c r="T86" s="263"/>
      <c r="U86" s="264"/>
      <c r="V86" s="1206">
        <f>SUM(Salary!W11:W19)</f>
        <v>0</v>
      </c>
      <c r="W86" s="1206"/>
      <c r="X86" s="1206"/>
      <c r="Y86" s="255"/>
    </row>
    <row r="87" spans="1:25" ht="18" customHeight="1">
      <c r="A87" s="255"/>
      <c r="B87" s="255"/>
      <c r="C87" s="279"/>
      <c r="D87" s="305" t="str">
        <f>CONCATENATE("Tax to be deducted in ","December")</f>
        <v>Tax to be deducted in December</v>
      </c>
      <c r="E87" s="308"/>
      <c r="F87" s="308"/>
      <c r="G87" s="308"/>
      <c r="H87" s="308"/>
      <c r="I87" s="309"/>
      <c r="J87" s="309"/>
      <c r="K87" s="1276">
        <f>U4</f>
        <v>40544</v>
      </c>
      <c r="L87" s="1276"/>
      <c r="M87" s="307"/>
      <c r="N87" s="263"/>
      <c r="O87" s="263"/>
      <c r="P87" s="263"/>
      <c r="Q87" s="263"/>
      <c r="R87" s="263"/>
      <c r="S87" s="263"/>
      <c r="T87" s="263"/>
      <c r="U87" s="264"/>
      <c r="V87" s="1206">
        <f>Salary!W20</f>
        <v>1000</v>
      </c>
      <c r="W87" s="1206"/>
      <c r="X87" s="1206"/>
      <c r="Y87" s="255"/>
    </row>
    <row r="88" spans="1:25" ht="18" customHeight="1">
      <c r="A88" s="255"/>
      <c r="B88" s="255"/>
      <c r="C88" s="279"/>
      <c r="D88" s="305" t="str">
        <f>CONCATENATE("Tax to be deducted in ","January")</f>
        <v>Tax to be deducted in January</v>
      </c>
      <c r="E88" s="308"/>
      <c r="F88" s="308"/>
      <c r="G88" s="308"/>
      <c r="H88" s="308"/>
      <c r="I88" s="309"/>
      <c r="J88" s="309"/>
      <c r="K88" s="1276">
        <f>W4</f>
        <v>40909</v>
      </c>
      <c r="L88" s="1276"/>
      <c r="M88" s="307"/>
      <c r="N88" s="263"/>
      <c r="O88" s="263"/>
      <c r="P88" s="263"/>
      <c r="Q88" s="263"/>
      <c r="R88" s="263"/>
      <c r="S88" s="263"/>
      <c r="T88" s="263"/>
      <c r="U88" s="264"/>
      <c r="V88" s="1206">
        <f>Salary!W21</f>
        <v>4000</v>
      </c>
      <c r="W88" s="1206"/>
      <c r="X88" s="1206"/>
      <c r="Y88" s="255"/>
    </row>
    <row r="89" spans="1:25" ht="18" customHeight="1">
      <c r="A89" s="255"/>
      <c r="B89" s="255"/>
      <c r="C89" s="279"/>
      <c r="D89" s="305" t="str">
        <f>CONCATENATE("Tax to be deducted in ","February")</f>
        <v>Tax to be deducted in February</v>
      </c>
      <c r="E89" s="308"/>
      <c r="F89" s="308"/>
      <c r="G89" s="308"/>
      <c r="H89" s="308"/>
      <c r="I89" s="309"/>
      <c r="J89" s="309"/>
      <c r="K89" s="1276">
        <f>W4</f>
        <v>40909</v>
      </c>
      <c r="L89" s="1276"/>
      <c r="M89" s="307"/>
      <c r="N89" s="263"/>
      <c r="O89" s="263"/>
      <c r="P89" s="263"/>
      <c r="Q89" s="263"/>
      <c r="R89" s="263"/>
      <c r="S89" s="263"/>
      <c r="T89" s="263"/>
      <c r="U89" s="264"/>
      <c r="V89" s="1271">
        <f>SUM(Salary!W22:'Salary'!W30)</f>
        <v>2860</v>
      </c>
      <c r="W89" s="1271"/>
      <c r="X89" s="1271"/>
      <c r="Y89" s="255"/>
    </row>
    <row r="90" spans="1:25" ht="18" customHeight="1">
      <c r="A90" s="255"/>
      <c r="B90" s="255"/>
      <c r="C90" s="279"/>
      <c r="D90" s="310" t="str">
        <f>CONCATENATE(Salary!C106)</f>
        <v xml:space="preserve">Less : Relief U/s 89 [Attach Details Form 10 E]  </v>
      </c>
      <c r="E90" s="263"/>
      <c r="F90" s="263"/>
      <c r="G90" s="263"/>
      <c r="H90" s="263"/>
      <c r="I90" s="263"/>
      <c r="J90" s="263"/>
      <c r="K90" s="263"/>
      <c r="L90" s="263"/>
      <c r="M90" s="263"/>
      <c r="N90" s="263"/>
      <c r="O90" s="263"/>
      <c r="P90" s="263"/>
      <c r="Q90" s="263"/>
      <c r="R90" s="263"/>
      <c r="S90" s="263"/>
      <c r="T90" s="263"/>
      <c r="U90" s="264"/>
      <c r="V90" s="1272">
        <f>Salary!U106</f>
        <v>0</v>
      </c>
      <c r="W90" s="1273"/>
      <c r="X90" s="1274"/>
      <c r="Y90" s="255"/>
    </row>
    <row r="91" spans="1:25">
      <c r="A91" s="255"/>
      <c r="B91" s="255"/>
      <c r="C91" s="281">
        <v>18</v>
      </c>
      <c r="D91" s="1182" t="s">
        <v>204</v>
      </c>
      <c r="E91" s="1174"/>
      <c r="F91" s="1174"/>
      <c r="G91" s="1174"/>
      <c r="H91" s="1174"/>
      <c r="I91" s="1174"/>
      <c r="J91" s="1174"/>
      <c r="K91" s="1174"/>
      <c r="L91" s="1174"/>
      <c r="M91" s="1174"/>
      <c r="N91" s="1174"/>
      <c r="O91" s="1174"/>
      <c r="P91" s="1174"/>
      <c r="Q91" s="1174"/>
      <c r="R91" s="1174"/>
      <c r="S91" s="1174"/>
      <c r="T91" s="1174"/>
      <c r="U91" s="1175"/>
      <c r="V91" s="1206">
        <f>V86+V87+V88+V89+V90</f>
        <v>7860</v>
      </c>
      <c r="W91" s="1206"/>
      <c r="X91" s="1206"/>
      <c r="Y91" s="255"/>
    </row>
    <row r="92" spans="1:25">
      <c r="A92" s="255"/>
      <c r="B92" s="255"/>
      <c r="C92" s="281">
        <v>19</v>
      </c>
      <c r="D92" s="283" t="s">
        <v>34</v>
      </c>
      <c r="E92" s="263"/>
      <c r="F92" s="263"/>
      <c r="G92" s="263"/>
      <c r="H92" s="263"/>
      <c r="I92" s="263"/>
      <c r="J92" s="263"/>
      <c r="K92" s="263"/>
      <c r="L92" s="263"/>
      <c r="M92" s="263"/>
      <c r="N92" s="263"/>
      <c r="O92" s="263"/>
      <c r="P92" s="263"/>
      <c r="Q92" s="263"/>
      <c r="R92" s="1277" t="str">
        <f>IF(AND(V92=0)," ",IF(V91&gt;V85,"Refundable","Payble"))</f>
        <v xml:space="preserve"> </v>
      </c>
      <c r="S92" s="1277"/>
      <c r="T92" s="1277"/>
      <c r="U92" s="1278"/>
      <c r="V92" s="1206">
        <f>V85-V91</f>
        <v>0</v>
      </c>
      <c r="W92" s="1206"/>
      <c r="X92" s="1206"/>
      <c r="Y92" s="255"/>
    </row>
    <row r="93" spans="1:25" ht="3" customHeight="1">
      <c r="A93" s="255"/>
      <c r="B93" s="255"/>
      <c r="C93" s="311"/>
      <c r="D93" s="312"/>
      <c r="E93" s="312"/>
      <c r="F93" s="312"/>
      <c r="G93" s="312"/>
      <c r="H93" s="312"/>
      <c r="I93" s="312"/>
      <c r="J93" s="312"/>
      <c r="K93" s="312"/>
      <c r="L93" s="312"/>
      <c r="M93" s="312"/>
      <c r="N93" s="312"/>
      <c r="O93" s="312"/>
      <c r="P93" s="312"/>
      <c r="Q93" s="312"/>
      <c r="R93" s="312"/>
      <c r="S93" s="312"/>
      <c r="T93" s="312"/>
      <c r="U93" s="312"/>
      <c r="V93" s="312"/>
      <c r="W93" s="312"/>
      <c r="X93" s="312"/>
      <c r="Y93" s="255"/>
    </row>
    <row r="94" spans="1:25">
      <c r="A94" s="255"/>
      <c r="B94" s="255"/>
      <c r="C94" s="313"/>
      <c r="D94" s="256"/>
      <c r="E94" s="256"/>
      <c r="F94" s="1285"/>
      <c r="G94" s="1285"/>
      <c r="H94" s="1285"/>
      <c r="I94" s="1285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312"/>
      <c r="V94" s="312"/>
      <c r="W94" s="312"/>
      <c r="X94" s="312"/>
      <c r="Y94" s="255"/>
    </row>
    <row r="95" spans="1:25">
      <c r="A95" s="255"/>
      <c r="B95" s="255"/>
      <c r="C95" s="313"/>
      <c r="D95" s="292" t="s">
        <v>118</v>
      </c>
      <c r="E95" s="292"/>
      <c r="F95" s="292"/>
      <c r="G95" s="1255"/>
      <c r="H95" s="1255"/>
      <c r="I95" s="1255"/>
      <c r="J95" s="1255"/>
      <c r="K95" s="1255"/>
      <c r="L95" s="292"/>
      <c r="M95" s="1255"/>
      <c r="N95" s="1255"/>
      <c r="O95" s="1255"/>
      <c r="P95" s="1255"/>
      <c r="Q95" s="1255"/>
      <c r="R95" s="256"/>
      <c r="S95" s="256"/>
      <c r="T95" s="256"/>
      <c r="U95" s="312"/>
      <c r="V95" s="312"/>
      <c r="W95" s="312"/>
      <c r="X95" s="312"/>
      <c r="Y95" s="255"/>
    </row>
    <row r="96" spans="1:25">
      <c r="A96" s="255"/>
      <c r="B96" s="255"/>
      <c r="C96" s="313"/>
      <c r="D96" s="292" t="s">
        <v>103</v>
      </c>
      <c r="E96" s="292"/>
      <c r="F96" s="1255" t="str">
        <f>'Other Deails'!A5</f>
        <v>SHRI K J PATEL</v>
      </c>
      <c r="G96" s="1255"/>
      <c r="H96" s="1255"/>
      <c r="I96" s="1255"/>
      <c r="J96" s="1255"/>
      <c r="K96" s="1255"/>
      <c r="L96" s="292"/>
      <c r="M96" s="292"/>
      <c r="N96" s="292"/>
      <c r="O96" s="292"/>
      <c r="P96" s="292"/>
      <c r="Q96" s="292"/>
      <c r="R96" s="314" t="str">
        <f>'Other Deails'!H23</f>
        <v>Medical Officer</v>
      </c>
      <c r="S96" s="256"/>
      <c r="T96" s="256"/>
      <c r="U96" s="312"/>
      <c r="V96" s="312"/>
      <c r="W96" s="312"/>
      <c r="X96" s="312"/>
      <c r="Y96" s="255"/>
    </row>
    <row r="97" spans="1:25">
      <c r="A97" s="255"/>
      <c r="B97" s="255"/>
      <c r="C97" s="313"/>
      <c r="D97" s="292" t="s">
        <v>134</v>
      </c>
      <c r="E97" s="292"/>
      <c r="F97" s="292"/>
      <c r="G97" s="1255" t="str">
        <f>'Other Deails'!A16</f>
        <v>SENIOR CLERK</v>
      </c>
      <c r="H97" s="1255"/>
      <c r="I97" s="1255"/>
      <c r="J97" s="1255"/>
      <c r="K97" s="1255"/>
      <c r="L97" s="292"/>
      <c r="M97" s="292"/>
      <c r="N97" s="292"/>
      <c r="O97" s="292"/>
      <c r="P97" s="292"/>
      <c r="Q97" s="292"/>
      <c r="R97" s="314" t="str">
        <f>'Other Deails'!H24</f>
        <v>Primary Health Center Saputara</v>
      </c>
      <c r="S97" s="256"/>
      <c r="T97" s="256"/>
      <c r="U97" s="312"/>
      <c r="V97" s="312"/>
      <c r="W97" s="312"/>
      <c r="X97" s="312"/>
      <c r="Y97" s="255"/>
    </row>
    <row r="98" spans="1:25">
      <c r="A98" s="255"/>
      <c r="B98" s="255"/>
      <c r="C98" s="313"/>
      <c r="D98" s="256"/>
      <c r="E98" s="256"/>
      <c r="F98" s="256"/>
      <c r="G98" s="256"/>
      <c r="H98" s="256"/>
      <c r="I98" s="256"/>
      <c r="J98" s="256"/>
      <c r="K98" s="256"/>
      <c r="L98" s="256"/>
      <c r="M98" s="256"/>
      <c r="N98" s="256"/>
      <c r="O98" s="256"/>
      <c r="P98" s="256"/>
      <c r="Q98" s="256"/>
      <c r="R98" s="315" t="str">
        <f>'Other Deails'!B25</f>
        <v>SAPUTARA</v>
      </c>
      <c r="S98" s="256"/>
      <c r="T98" s="256"/>
      <c r="U98" s="312"/>
      <c r="V98" s="312"/>
      <c r="W98" s="312"/>
      <c r="X98" s="312"/>
      <c r="Y98" s="255"/>
    </row>
    <row r="99" spans="1:25">
      <c r="A99" s="255"/>
      <c r="B99" s="255"/>
      <c r="C99" s="313"/>
      <c r="D99" s="256" t="s">
        <v>104</v>
      </c>
      <c r="E99" s="316" t="s">
        <v>224</v>
      </c>
      <c r="F99" s="256" t="str">
        <f>'Other Deails'!B25</f>
        <v>SAPUTARA</v>
      </c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313"/>
      <c r="S99" s="256"/>
      <c r="T99" s="256"/>
      <c r="U99" s="312"/>
      <c r="V99" s="312"/>
      <c r="W99" s="312"/>
      <c r="X99" s="312"/>
      <c r="Y99" s="255"/>
    </row>
    <row r="100" spans="1:25">
      <c r="A100" s="255"/>
      <c r="B100" s="255"/>
      <c r="C100" s="313"/>
      <c r="D100" s="256" t="s">
        <v>105</v>
      </c>
      <c r="E100" s="316" t="s">
        <v>225</v>
      </c>
      <c r="F100" s="1275">
        <f ca="1">TODAY()</f>
        <v>43519</v>
      </c>
      <c r="G100" s="1275"/>
      <c r="H100" s="1275"/>
      <c r="I100" s="1275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312"/>
      <c r="V100" s="312"/>
      <c r="W100" s="312"/>
      <c r="X100" s="312"/>
      <c r="Y100" s="255"/>
    </row>
    <row r="101" spans="1:25" ht="3.75" customHeight="1">
      <c r="A101" s="255"/>
      <c r="B101" s="255"/>
      <c r="C101" s="312"/>
      <c r="D101" s="312"/>
      <c r="E101" s="312"/>
      <c r="F101" s="312"/>
      <c r="G101" s="312"/>
      <c r="H101" s="312"/>
      <c r="I101" s="312"/>
      <c r="J101" s="312"/>
      <c r="K101" s="312"/>
      <c r="L101" s="312"/>
      <c r="M101" s="312"/>
      <c r="N101" s="312"/>
      <c r="O101" s="312"/>
      <c r="P101" s="312"/>
      <c r="Q101" s="312"/>
      <c r="R101" s="312"/>
      <c r="S101" s="312"/>
      <c r="T101" s="312"/>
      <c r="U101" s="312"/>
      <c r="V101" s="312"/>
      <c r="W101" s="312"/>
      <c r="X101" s="312"/>
      <c r="Y101" s="255"/>
    </row>
    <row r="102" spans="1:25" hidden="1">
      <c r="A102" s="255"/>
      <c r="B102" s="255"/>
      <c r="C102" s="312"/>
      <c r="D102" s="312"/>
      <c r="E102" s="312"/>
      <c r="F102" s="312"/>
      <c r="G102" s="312"/>
      <c r="H102" s="312"/>
      <c r="I102" s="312"/>
      <c r="J102" s="312"/>
      <c r="K102" s="312"/>
      <c r="L102" s="312"/>
      <c r="M102" s="312"/>
      <c r="N102" s="312"/>
      <c r="O102" s="312"/>
      <c r="P102" s="312"/>
      <c r="Q102" s="312"/>
      <c r="R102" s="312"/>
      <c r="S102" s="312"/>
      <c r="T102" s="312"/>
      <c r="U102" s="312"/>
      <c r="V102" s="312"/>
      <c r="W102" s="312"/>
      <c r="X102" s="312"/>
      <c r="Y102" s="255"/>
    </row>
    <row r="103" spans="1:25" hidden="1">
      <c r="A103" s="255"/>
      <c r="B103" s="255"/>
      <c r="C103" s="312"/>
      <c r="D103" s="312"/>
      <c r="E103" s="312"/>
      <c r="F103" s="312"/>
      <c r="G103" s="312"/>
      <c r="H103" s="312"/>
      <c r="I103" s="312"/>
      <c r="J103" s="312"/>
      <c r="K103" s="312"/>
      <c r="L103" s="312"/>
      <c r="M103" s="312"/>
      <c r="N103" s="312"/>
      <c r="O103" s="312"/>
      <c r="P103" s="312"/>
      <c r="Q103" s="312"/>
      <c r="R103" s="312"/>
      <c r="S103" s="312"/>
      <c r="T103" s="312"/>
      <c r="U103" s="312"/>
      <c r="V103" s="312"/>
      <c r="W103" s="312"/>
      <c r="X103" s="312"/>
      <c r="Y103" s="255"/>
    </row>
    <row r="104" spans="1:25" hidden="1">
      <c r="A104" s="255"/>
      <c r="B104" s="255"/>
      <c r="C104" s="312"/>
      <c r="D104" s="312"/>
      <c r="E104" s="312"/>
      <c r="F104" s="312"/>
      <c r="G104" s="312"/>
      <c r="H104" s="312"/>
      <c r="I104" s="312"/>
      <c r="J104" s="312"/>
      <c r="K104" s="312"/>
      <c r="L104" s="312"/>
      <c r="M104" s="312"/>
      <c r="N104" s="312"/>
      <c r="O104" s="312"/>
      <c r="P104" s="312"/>
      <c r="Q104" s="312"/>
      <c r="R104" s="312"/>
      <c r="S104" s="312"/>
      <c r="T104" s="312"/>
      <c r="U104" s="312"/>
      <c r="V104" s="312"/>
      <c r="W104" s="312"/>
      <c r="X104" s="312"/>
      <c r="Y104" s="255"/>
    </row>
    <row r="105" spans="1:25" hidden="1">
      <c r="A105" s="255"/>
      <c r="B105" s="255"/>
      <c r="C105" s="312"/>
      <c r="D105" s="312"/>
      <c r="E105" s="312"/>
      <c r="F105" s="312"/>
      <c r="G105" s="312"/>
      <c r="H105" s="312"/>
      <c r="I105" s="312"/>
      <c r="J105" s="312"/>
      <c r="K105" s="312"/>
      <c r="L105" s="312"/>
      <c r="M105" s="312"/>
      <c r="N105" s="312"/>
      <c r="O105" s="312"/>
      <c r="P105" s="312"/>
      <c r="Q105" s="312"/>
      <c r="R105" s="312"/>
      <c r="S105" s="312"/>
      <c r="T105" s="312"/>
      <c r="U105" s="312"/>
      <c r="V105" s="312"/>
      <c r="W105" s="312"/>
      <c r="X105" s="312"/>
      <c r="Y105" s="255"/>
    </row>
    <row r="106" spans="1:25" hidden="1">
      <c r="A106" s="255"/>
      <c r="B106" s="255"/>
      <c r="C106" s="312"/>
      <c r="D106" s="312"/>
      <c r="E106" s="312"/>
      <c r="F106" s="312"/>
      <c r="G106" s="312"/>
      <c r="H106" s="312"/>
      <c r="I106" s="312"/>
      <c r="J106" s="312"/>
      <c r="K106" s="312"/>
      <c r="L106" s="312"/>
      <c r="M106" s="312"/>
      <c r="N106" s="312"/>
      <c r="O106" s="312"/>
      <c r="P106" s="312"/>
      <c r="Q106" s="312"/>
      <c r="R106" s="312"/>
      <c r="S106" s="312"/>
      <c r="T106" s="312"/>
      <c r="U106" s="312"/>
      <c r="V106" s="312"/>
      <c r="W106" s="312"/>
      <c r="X106" s="312"/>
      <c r="Y106" s="255"/>
    </row>
    <row r="107" spans="1:25" hidden="1">
      <c r="A107" s="255"/>
      <c r="B107" s="255"/>
      <c r="C107" s="312"/>
      <c r="D107" s="312"/>
      <c r="E107" s="312"/>
      <c r="F107" s="312"/>
      <c r="G107" s="312"/>
      <c r="H107" s="312"/>
      <c r="I107" s="312"/>
      <c r="J107" s="312"/>
      <c r="K107" s="312"/>
      <c r="L107" s="312"/>
      <c r="M107" s="312"/>
      <c r="N107" s="312"/>
      <c r="O107" s="312"/>
      <c r="P107" s="312"/>
      <c r="Q107" s="312"/>
      <c r="R107" s="312"/>
      <c r="S107" s="312"/>
      <c r="T107" s="312"/>
      <c r="U107" s="312"/>
      <c r="V107" s="312"/>
      <c r="W107" s="312"/>
      <c r="X107" s="312"/>
      <c r="Y107" s="255"/>
    </row>
    <row r="108" spans="1:25" hidden="1">
      <c r="A108" s="255"/>
      <c r="B108" s="255"/>
      <c r="C108" s="312"/>
      <c r="D108" s="312"/>
      <c r="E108" s="312"/>
      <c r="F108" s="312"/>
      <c r="G108" s="312"/>
      <c r="H108" s="312"/>
      <c r="I108" s="312"/>
      <c r="J108" s="312"/>
      <c r="K108" s="312"/>
      <c r="L108" s="312"/>
      <c r="M108" s="312"/>
      <c r="N108" s="312"/>
      <c r="O108" s="312"/>
      <c r="P108" s="312"/>
      <c r="Q108" s="312"/>
      <c r="R108" s="312"/>
      <c r="S108" s="312"/>
      <c r="T108" s="312"/>
      <c r="U108" s="312"/>
      <c r="V108" s="312"/>
      <c r="W108" s="312"/>
      <c r="X108" s="312"/>
      <c r="Y108" s="255"/>
    </row>
    <row r="109" spans="1:25" hidden="1">
      <c r="A109" s="255"/>
      <c r="B109" s="255"/>
      <c r="C109" s="312"/>
      <c r="D109" s="312"/>
      <c r="E109" s="312"/>
      <c r="F109" s="312"/>
      <c r="G109" s="312"/>
      <c r="H109" s="312"/>
      <c r="I109" s="312"/>
      <c r="J109" s="312"/>
      <c r="K109" s="312"/>
      <c r="L109" s="312"/>
      <c r="M109" s="312"/>
      <c r="N109" s="312"/>
      <c r="O109" s="312"/>
      <c r="P109" s="312"/>
      <c r="Q109" s="312"/>
      <c r="R109" s="312"/>
      <c r="S109" s="312"/>
      <c r="T109" s="312"/>
      <c r="U109" s="312"/>
      <c r="V109" s="312"/>
      <c r="W109" s="312"/>
      <c r="X109" s="312"/>
      <c r="Y109" s="255"/>
    </row>
    <row r="110" spans="1:25" hidden="1">
      <c r="A110" s="255"/>
      <c r="B110" s="255"/>
      <c r="C110" s="312"/>
      <c r="D110" s="312"/>
      <c r="E110" s="312"/>
      <c r="F110" s="312"/>
      <c r="G110" s="312"/>
      <c r="H110" s="312"/>
      <c r="I110" s="312"/>
      <c r="J110" s="312"/>
      <c r="K110" s="312"/>
      <c r="L110" s="312"/>
      <c r="M110" s="312"/>
      <c r="N110" s="312"/>
      <c r="O110" s="312"/>
      <c r="P110" s="312"/>
      <c r="Q110" s="312"/>
      <c r="R110" s="312"/>
      <c r="S110" s="312"/>
      <c r="T110" s="312"/>
      <c r="U110" s="312"/>
      <c r="V110" s="312"/>
      <c r="W110" s="312"/>
      <c r="X110" s="312"/>
      <c r="Y110" s="255"/>
    </row>
    <row r="111" spans="1:25" hidden="1">
      <c r="A111" s="255"/>
      <c r="B111" s="255"/>
      <c r="C111" s="312"/>
      <c r="D111" s="312"/>
      <c r="E111" s="312"/>
      <c r="F111" s="312"/>
      <c r="G111" s="312"/>
      <c r="H111" s="312"/>
      <c r="I111" s="312"/>
      <c r="J111" s="312"/>
      <c r="K111" s="312"/>
      <c r="L111" s="312"/>
      <c r="M111" s="312"/>
      <c r="N111" s="312"/>
      <c r="O111" s="312"/>
      <c r="P111" s="312"/>
      <c r="Q111" s="312"/>
      <c r="R111" s="312"/>
      <c r="S111" s="312"/>
      <c r="T111" s="312"/>
      <c r="U111" s="312"/>
      <c r="V111" s="312"/>
      <c r="W111" s="312"/>
      <c r="X111" s="312"/>
      <c r="Y111" s="255"/>
    </row>
    <row r="112" spans="1:25" hidden="1">
      <c r="A112" s="255"/>
      <c r="B112" s="255"/>
      <c r="C112" s="312"/>
      <c r="D112" s="312"/>
      <c r="E112" s="312"/>
      <c r="F112" s="312"/>
      <c r="G112" s="312"/>
      <c r="H112" s="312"/>
      <c r="I112" s="312"/>
      <c r="J112" s="312"/>
      <c r="K112" s="312"/>
      <c r="L112" s="312"/>
      <c r="M112" s="312"/>
      <c r="N112" s="312"/>
      <c r="O112" s="312"/>
      <c r="P112" s="312"/>
      <c r="Q112" s="312"/>
      <c r="R112" s="312"/>
      <c r="S112" s="312"/>
      <c r="T112" s="312"/>
      <c r="U112" s="312"/>
      <c r="V112" s="312"/>
      <c r="W112" s="312"/>
      <c r="X112" s="312"/>
      <c r="Y112" s="255"/>
    </row>
    <row r="113" spans="1:25" hidden="1">
      <c r="A113" s="255"/>
      <c r="B113" s="255"/>
      <c r="C113" s="312"/>
      <c r="D113" s="312"/>
      <c r="E113" s="312"/>
      <c r="F113" s="312"/>
      <c r="G113" s="312"/>
      <c r="H113" s="312"/>
      <c r="I113" s="312"/>
      <c r="J113" s="312"/>
      <c r="K113" s="312"/>
      <c r="L113" s="312"/>
      <c r="M113" s="312"/>
      <c r="N113" s="312"/>
      <c r="O113" s="312"/>
      <c r="P113" s="312"/>
      <c r="Q113" s="312"/>
      <c r="R113" s="312"/>
      <c r="S113" s="312"/>
      <c r="T113" s="312"/>
      <c r="U113" s="312"/>
      <c r="V113" s="312"/>
      <c r="W113" s="312"/>
      <c r="X113" s="312"/>
      <c r="Y113" s="255"/>
    </row>
    <row r="114" spans="1:25" hidden="1">
      <c r="A114" s="255"/>
      <c r="B114" s="255"/>
      <c r="C114" s="312"/>
      <c r="D114" s="312"/>
      <c r="E114" s="312"/>
      <c r="F114" s="312"/>
      <c r="G114" s="312"/>
      <c r="H114" s="312"/>
      <c r="I114" s="312"/>
      <c r="J114" s="312"/>
      <c r="K114" s="312"/>
      <c r="L114" s="312"/>
      <c r="M114" s="312"/>
      <c r="N114" s="312"/>
      <c r="O114" s="312"/>
      <c r="P114" s="312"/>
      <c r="Q114" s="312"/>
      <c r="R114" s="312"/>
      <c r="S114" s="312"/>
      <c r="T114" s="312"/>
      <c r="U114" s="312"/>
      <c r="V114" s="312"/>
      <c r="W114" s="312"/>
      <c r="X114" s="312"/>
      <c r="Y114" s="255"/>
    </row>
    <row r="115" spans="1:25" hidden="1">
      <c r="A115" s="255"/>
      <c r="B115" s="255"/>
      <c r="C115" s="312"/>
      <c r="D115" s="312"/>
      <c r="E115" s="312"/>
      <c r="F115" s="312"/>
      <c r="G115" s="312"/>
      <c r="H115" s="312"/>
      <c r="I115" s="312"/>
      <c r="J115" s="312"/>
      <c r="K115" s="312"/>
      <c r="L115" s="312"/>
      <c r="M115" s="312"/>
      <c r="N115" s="312"/>
      <c r="O115" s="312"/>
      <c r="P115" s="312"/>
      <c r="Q115" s="312"/>
      <c r="R115" s="312"/>
      <c r="S115" s="312"/>
      <c r="T115" s="312"/>
      <c r="U115" s="312"/>
      <c r="V115" s="312"/>
      <c r="W115" s="312"/>
      <c r="X115" s="312"/>
      <c r="Y115" s="255"/>
    </row>
    <row r="116" spans="1:25" hidden="1">
      <c r="A116" s="255"/>
      <c r="B116" s="255"/>
      <c r="C116" s="312"/>
      <c r="D116" s="312"/>
      <c r="E116" s="312"/>
      <c r="F116" s="312"/>
      <c r="G116" s="312"/>
      <c r="H116" s="312"/>
      <c r="I116" s="312"/>
      <c r="J116" s="312"/>
      <c r="K116" s="312"/>
      <c r="L116" s="312"/>
      <c r="M116" s="312"/>
      <c r="N116" s="312"/>
      <c r="O116" s="312"/>
      <c r="P116" s="312"/>
      <c r="Q116" s="312"/>
      <c r="R116" s="312"/>
      <c r="S116" s="312"/>
      <c r="T116" s="312"/>
      <c r="U116" s="312"/>
      <c r="V116" s="312"/>
      <c r="W116" s="312"/>
      <c r="X116" s="312"/>
      <c r="Y116" s="255"/>
    </row>
    <row r="117" spans="1:25" hidden="1">
      <c r="A117" s="255"/>
      <c r="B117" s="255"/>
      <c r="C117" s="312"/>
      <c r="D117" s="312"/>
      <c r="E117" s="312"/>
      <c r="F117" s="312"/>
      <c r="G117" s="312"/>
      <c r="H117" s="312"/>
      <c r="I117" s="312"/>
      <c r="J117" s="312"/>
      <c r="K117" s="312"/>
      <c r="L117" s="312"/>
      <c r="M117" s="312"/>
      <c r="N117" s="312"/>
      <c r="O117" s="312"/>
      <c r="P117" s="312"/>
      <c r="Q117" s="312"/>
      <c r="R117" s="312"/>
      <c r="S117" s="312"/>
      <c r="T117" s="312"/>
      <c r="U117" s="312"/>
      <c r="V117" s="312"/>
      <c r="W117" s="312"/>
      <c r="X117" s="312"/>
      <c r="Y117" s="255"/>
    </row>
    <row r="118" spans="1:25" hidden="1">
      <c r="A118" s="255"/>
      <c r="B118" s="255"/>
      <c r="C118" s="312"/>
      <c r="D118" s="312"/>
      <c r="E118" s="312"/>
      <c r="F118" s="312"/>
      <c r="G118" s="312"/>
      <c r="H118" s="312"/>
      <c r="I118" s="312"/>
      <c r="J118" s="312"/>
      <c r="K118" s="312"/>
      <c r="L118" s="312"/>
      <c r="M118" s="312"/>
      <c r="N118" s="312"/>
      <c r="O118" s="312"/>
      <c r="P118" s="312"/>
      <c r="Q118" s="312"/>
      <c r="R118" s="312"/>
      <c r="S118" s="312"/>
      <c r="T118" s="312"/>
      <c r="U118" s="312"/>
      <c r="V118" s="312"/>
      <c r="W118" s="312"/>
      <c r="X118" s="312"/>
      <c r="Y118" s="255"/>
    </row>
    <row r="119" spans="1:25" hidden="1">
      <c r="A119" s="255"/>
      <c r="B119" s="255"/>
      <c r="C119" s="312"/>
      <c r="D119" s="312"/>
      <c r="E119" s="312"/>
      <c r="F119" s="312"/>
      <c r="G119" s="312"/>
      <c r="H119" s="312"/>
      <c r="I119" s="312"/>
      <c r="J119" s="312"/>
      <c r="K119" s="312"/>
      <c r="L119" s="312"/>
      <c r="M119" s="312"/>
      <c r="N119" s="312"/>
      <c r="O119" s="312"/>
      <c r="P119" s="312"/>
      <c r="Q119" s="312"/>
      <c r="R119" s="312"/>
      <c r="S119" s="312"/>
      <c r="T119" s="312"/>
      <c r="U119" s="312"/>
      <c r="V119" s="312"/>
      <c r="W119" s="312"/>
      <c r="X119" s="312"/>
      <c r="Y119" s="255"/>
    </row>
    <row r="120" spans="1:25" hidden="1">
      <c r="A120" s="255"/>
      <c r="B120" s="255"/>
      <c r="C120" s="312"/>
      <c r="D120" s="312"/>
      <c r="E120" s="312"/>
      <c r="F120" s="312"/>
      <c r="G120" s="312"/>
      <c r="H120" s="312"/>
      <c r="I120" s="312"/>
      <c r="J120" s="312"/>
      <c r="K120" s="312"/>
      <c r="L120" s="312"/>
      <c r="M120" s="312"/>
      <c r="N120" s="312"/>
      <c r="O120" s="312"/>
      <c r="P120" s="312"/>
      <c r="Q120" s="312"/>
      <c r="R120" s="312"/>
      <c r="S120" s="312"/>
      <c r="T120" s="312"/>
      <c r="U120" s="312"/>
      <c r="V120" s="312"/>
      <c r="W120" s="312"/>
      <c r="X120" s="312"/>
      <c r="Y120" s="255"/>
    </row>
    <row r="121" spans="1:25" hidden="1">
      <c r="A121" s="255"/>
      <c r="B121" s="255"/>
      <c r="C121" s="312"/>
      <c r="D121" s="312"/>
      <c r="E121" s="312"/>
      <c r="F121" s="312"/>
      <c r="G121" s="312"/>
      <c r="H121" s="312"/>
      <c r="I121" s="312"/>
      <c r="J121" s="312"/>
      <c r="K121" s="312"/>
      <c r="L121" s="312"/>
      <c r="M121" s="312"/>
      <c r="N121" s="312"/>
      <c r="O121" s="312"/>
      <c r="P121" s="312"/>
      <c r="Q121" s="312"/>
      <c r="R121" s="312"/>
      <c r="S121" s="312"/>
      <c r="T121" s="312"/>
      <c r="U121" s="312"/>
      <c r="V121" s="312"/>
      <c r="W121" s="312"/>
      <c r="X121" s="312"/>
      <c r="Y121" s="255"/>
    </row>
    <row r="122" spans="1:25" hidden="1">
      <c r="A122" s="255"/>
      <c r="B122" s="255"/>
      <c r="C122" s="312"/>
      <c r="D122" s="312"/>
      <c r="E122" s="312"/>
      <c r="F122" s="312"/>
      <c r="G122" s="312"/>
      <c r="H122" s="312"/>
      <c r="I122" s="312"/>
      <c r="J122" s="312"/>
      <c r="K122" s="312"/>
      <c r="L122" s="312"/>
      <c r="M122" s="312"/>
      <c r="N122" s="312"/>
      <c r="O122" s="312"/>
      <c r="P122" s="312"/>
      <c r="Q122" s="312"/>
      <c r="R122" s="312"/>
      <c r="S122" s="312"/>
      <c r="T122" s="312"/>
      <c r="U122" s="312"/>
      <c r="V122" s="312"/>
      <c r="W122" s="312"/>
      <c r="X122" s="312"/>
      <c r="Y122" s="255"/>
    </row>
    <row r="123" spans="1:25" hidden="1">
      <c r="A123" s="255"/>
      <c r="B123" s="255"/>
      <c r="C123" s="312"/>
      <c r="D123" s="312"/>
      <c r="E123" s="312"/>
      <c r="F123" s="312"/>
      <c r="G123" s="312"/>
      <c r="H123" s="312"/>
      <c r="I123" s="312"/>
      <c r="J123" s="312"/>
      <c r="K123" s="312"/>
      <c r="L123" s="312"/>
      <c r="M123" s="312"/>
      <c r="N123" s="312"/>
      <c r="O123" s="312"/>
      <c r="P123" s="312"/>
      <c r="Q123" s="312"/>
      <c r="R123" s="312"/>
      <c r="S123" s="312"/>
      <c r="T123" s="312"/>
      <c r="U123" s="312"/>
      <c r="V123" s="312"/>
      <c r="W123" s="312"/>
      <c r="X123" s="312"/>
      <c r="Y123" s="255"/>
    </row>
    <row r="124" spans="1:25" hidden="1">
      <c r="A124" s="255"/>
      <c r="B124" s="255"/>
      <c r="C124" s="312"/>
      <c r="D124" s="312"/>
      <c r="E124" s="312"/>
      <c r="F124" s="312"/>
      <c r="G124" s="312"/>
      <c r="H124" s="312"/>
      <c r="I124" s="312"/>
      <c r="J124" s="312"/>
      <c r="K124" s="312"/>
      <c r="L124" s="312"/>
      <c r="M124" s="312"/>
      <c r="N124" s="312"/>
      <c r="O124" s="312"/>
      <c r="P124" s="312"/>
      <c r="Q124" s="312"/>
      <c r="R124" s="312"/>
      <c r="S124" s="312"/>
      <c r="T124" s="312"/>
      <c r="U124" s="312"/>
      <c r="V124" s="312"/>
      <c r="W124" s="312"/>
      <c r="X124" s="312"/>
      <c r="Y124" s="255"/>
    </row>
    <row r="125" spans="1:25" hidden="1">
      <c r="A125" s="255"/>
      <c r="B125" s="255"/>
      <c r="C125" s="312"/>
      <c r="D125" s="312"/>
      <c r="E125" s="312"/>
      <c r="F125" s="312"/>
      <c r="G125" s="312"/>
      <c r="H125" s="312"/>
      <c r="I125" s="312"/>
      <c r="J125" s="312"/>
      <c r="K125" s="312"/>
      <c r="L125" s="312"/>
      <c r="M125" s="312"/>
      <c r="N125" s="312"/>
      <c r="O125" s="312"/>
      <c r="P125" s="312"/>
      <c r="Q125" s="312"/>
      <c r="R125" s="312"/>
      <c r="S125" s="312"/>
      <c r="T125" s="312"/>
      <c r="U125" s="312"/>
      <c r="V125" s="312"/>
      <c r="W125" s="312"/>
      <c r="X125" s="312"/>
      <c r="Y125" s="255"/>
    </row>
    <row r="126" spans="1:25" hidden="1">
      <c r="A126" s="255"/>
      <c r="B126" s="255"/>
      <c r="C126" s="312"/>
      <c r="D126" s="312"/>
      <c r="E126" s="312"/>
      <c r="F126" s="312"/>
      <c r="G126" s="312"/>
      <c r="H126" s="312"/>
      <c r="I126" s="312"/>
      <c r="J126" s="312"/>
      <c r="K126" s="312"/>
      <c r="L126" s="312"/>
      <c r="M126" s="312"/>
      <c r="N126" s="312"/>
      <c r="O126" s="312"/>
      <c r="P126" s="312"/>
      <c r="Q126" s="312"/>
      <c r="R126" s="312"/>
      <c r="S126" s="312"/>
      <c r="T126" s="312"/>
      <c r="U126" s="312"/>
      <c r="V126" s="312"/>
      <c r="W126" s="312"/>
      <c r="X126" s="312"/>
      <c r="Y126" s="255"/>
    </row>
    <row r="127" spans="1:25" hidden="1">
      <c r="A127" s="255"/>
      <c r="B127" s="255"/>
      <c r="C127" s="312"/>
      <c r="D127" s="312"/>
      <c r="E127" s="312"/>
      <c r="F127" s="312"/>
      <c r="G127" s="312"/>
      <c r="H127" s="312"/>
      <c r="I127" s="312"/>
      <c r="J127" s="312"/>
      <c r="K127" s="312"/>
      <c r="L127" s="312"/>
      <c r="M127" s="312"/>
      <c r="N127" s="312"/>
      <c r="O127" s="312"/>
      <c r="P127" s="312"/>
      <c r="Q127" s="312"/>
      <c r="R127" s="312"/>
      <c r="S127" s="312"/>
      <c r="T127" s="312"/>
      <c r="U127" s="312"/>
      <c r="V127" s="312"/>
      <c r="W127" s="312"/>
      <c r="X127" s="312"/>
      <c r="Y127" s="255"/>
    </row>
    <row r="128" spans="1:25" hidden="1">
      <c r="A128" s="255"/>
      <c r="B128" s="255"/>
      <c r="C128" s="312"/>
      <c r="D128" s="312"/>
      <c r="E128" s="312"/>
      <c r="F128" s="312"/>
      <c r="G128" s="312"/>
      <c r="H128" s="312"/>
      <c r="I128" s="312"/>
      <c r="J128" s="312"/>
      <c r="K128" s="312"/>
      <c r="L128" s="312"/>
      <c r="M128" s="312"/>
      <c r="N128" s="312"/>
      <c r="O128" s="312"/>
      <c r="P128" s="312"/>
      <c r="Q128" s="312"/>
      <c r="R128" s="312"/>
      <c r="S128" s="312"/>
      <c r="T128" s="312"/>
      <c r="U128" s="312"/>
      <c r="V128" s="312"/>
      <c r="W128" s="312"/>
      <c r="X128" s="312"/>
      <c r="Y128" s="255"/>
    </row>
    <row r="129" spans="1:25" hidden="1">
      <c r="A129" s="255"/>
      <c r="B129" s="255"/>
      <c r="C129" s="312"/>
      <c r="D129" s="312"/>
      <c r="E129" s="312"/>
      <c r="F129" s="312"/>
      <c r="G129" s="312"/>
      <c r="H129" s="312"/>
      <c r="I129" s="312"/>
      <c r="J129" s="312"/>
      <c r="K129" s="312"/>
      <c r="L129" s="312"/>
      <c r="M129" s="312"/>
      <c r="N129" s="312"/>
      <c r="O129" s="312"/>
      <c r="P129" s="312"/>
      <c r="Q129" s="312"/>
      <c r="R129" s="312"/>
      <c r="S129" s="312"/>
      <c r="T129" s="312"/>
      <c r="U129" s="312"/>
      <c r="V129" s="312"/>
      <c r="W129" s="312"/>
      <c r="X129" s="312"/>
      <c r="Y129" s="255"/>
    </row>
    <row r="130" spans="1:25" hidden="1">
      <c r="A130" s="255"/>
      <c r="B130" s="255"/>
      <c r="C130" s="312"/>
      <c r="D130" s="312"/>
      <c r="E130" s="312"/>
      <c r="F130" s="312"/>
      <c r="G130" s="312"/>
      <c r="H130" s="312"/>
      <c r="I130" s="312"/>
      <c r="J130" s="312"/>
      <c r="K130" s="312"/>
      <c r="L130" s="312"/>
      <c r="M130" s="312"/>
      <c r="N130" s="312"/>
      <c r="O130" s="312"/>
      <c r="P130" s="312"/>
      <c r="Q130" s="312"/>
      <c r="R130" s="312"/>
      <c r="S130" s="312"/>
      <c r="T130" s="312"/>
      <c r="U130" s="312"/>
      <c r="V130" s="312"/>
      <c r="W130" s="312"/>
      <c r="X130" s="312"/>
      <c r="Y130" s="255"/>
    </row>
    <row r="131" spans="1:25" hidden="1">
      <c r="A131" s="255"/>
      <c r="B131" s="255"/>
      <c r="C131" s="312"/>
      <c r="D131" s="312"/>
      <c r="E131" s="312"/>
      <c r="F131" s="312"/>
      <c r="G131" s="312"/>
      <c r="H131" s="312"/>
      <c r="I131" s="312"/>
      <c r="J131" s="312"/>
      <c r="K131" s="312"/>
      <c r="L131" s="312"/>
      <c r="M131" s="312"/>
      <c r="N131" s="312"/>
      <c r="O131" s="312"/>
      <c r="P131" s="312"/>
      <c r="Q131" s="312"/>
      <c r="R131" s="312"/>
      <c r="S131" s="312"/>
      <c r="T131" s="312"/>
      <c r="U131" s="312"/>
      <c r="V131" s="312"/>
      <c r="W131" s="312"/>
      <c r="X131" s="312"/>
      <c r="Y131" s="255"/>
    </row>
    <row r="132" spans="1:25" hidden="1">
      <c r="A132" s="255"/>
      <c r="B132" s="255"/>
      <c r="C132" s="312"/>
      <c r="D132" s="312"/>
      <c r="E132" s="312"/>
      <c r="F132" s="312"/>
      <c r="G132" s="312"/>
      <c r="H132" s="312"/>
      <c r="I132" s="312"/>
      <c r="J132" s="312"/>
      <c r="K132" s="312"/>
      <c r="L132" s="312"/>
      <c r="M132" s="312"/>
      <c r="N132" s="312"/>
      <c r="O132" s="312"/>
      <c r="P132" s="312"/>
      <c r="Q132" s="312"/>
      <c r="R132" s="312"/>
      <c r="S132" s="312"/>
      <c r="T132" s="312"/>
      <c r="U132" s="312"/>
      <c r="V132" s="312"/>
      <c r="W132" s="312"/>
      <c r="X132" s="312"/>
      <c r="Y132" s="255"/>
    </row>
    <row r="133" spans="1:25" hidden="1">
      <c r="A133" s="255"/>
      <c r="B133" s="255"/>
      <c r="C133" s="312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255"/>
    </row>
    <row r="134" spans="1:25" hidden="1">
      <c r="A134" s="255"/>
      <c r="B134" s="255"/>
      <c r="C134" s="312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255"/>
    </row>
    <row r="135" spans="1:25" hidden="1">
      <c r="A135" s="255"/>
      <c r="B135" s="255"/>
      <c r="C135" s="312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255"/>
    </row>
    <row r="136" spans="1:25" hidden="1">
      <c r="A136" s="255"/>
      <c r="B136" s="255"/>
      <c r="C136" s="312"/>
      <c r="D136" s="312"/>
      <c r="E136" s="312"/>
      <c r="F136" s="312"/>
      <c r="G136" s="312"/>
      <c r="H136" s="312"/>
      <c r="I136" s="312"/>
      <c r="J136" s="312"/>
      <c r="K136" s="312"/>
      <c r="L136" s="312"/>
      <c r="M136" s="312"/>
      <c r="N136" s="312"/>
      <c r="O136" s="312"/>
      <c r="P136" s="312"/>
      <c r="Q136" s="312"/>
      <c r="R136" s="312"/>
      <c r="S136" s="312"/>
      <c r="T136" s="312"/>
      <c r="U136" s="312"/>
      <c r="V136" s="312"/>
      <c r="W136" s="312"/>
      <c r="X136" s="312"/>
      <c r="Y136" s="255"/>
    </row>
    <row r="137" spans="1:25" hidden="1">
      <c r="A137" s="255"/>
      <c r="B137" s="255"/>
      <c r="C137" s="312"/>
      <c r="D137" s="312"/>
      <c r="E137" s="312"/>
      <c r="F137" s="312"/>
      <c r="G137" s="312"/>
      <c r="H137" s="312"/>
      <c r="I137" s="312"/>
      <c r="J137" s="312"/>
      <c r="K137" s="312"/>
      <c r="L137" s="312"/>
      <c r="M137" s="312"/>
      <c r="N137" s="312"/>
      <c r="O137" s="312"/>
      <c r="P137" s="312"/>
      <c r="Q137" s="312"/>
      <c r="R137" s="312"/>
      <c r="S137" s="312"/>
      <c r="T137" s="312"/>
      <c r="U137" s="312"/>
      <c r="V137" s="312"/>
      <c r="W137" s="312"/>
      <c r="X137" s="312"/>
      <c r="Y137" s="255"/>
    </row>
    <row r="138" spans="1:25" hidden="1">
      <c r="A138" s="255"/>
      <c r="B138" s="255"/>
      <c r="C138" s="312"/>
      <c r="D138" s="312"/>
      <c r="E138" s="312"/>
      <c r="F138" s="312"/>
      <c r="G138" s="312"/>
      <c r="H138" s="312"/>
      <c r="I138" s="312"/>
      <c r="J138" s="312"/>
      <c r="K138" s="312"/>
      <c r="L138" s="312"/>
      <c r="M138" s="312"/>
      <c r="N138" s="312"/>
      <c r="O138" s="312"/>
      <c r="P138" s="312"/>
      <c r="Q138" s="312"/>
      <c r="R138" s="312"/>
      <c r="S138" s="312"/>
      <c r="T138" s="312"/>
      <c r="U138" s="312"/>
      <c r="V138" s="312"/>
      <c r="W138" s="312"/>
      <c r="X138" s="312"/>
      <c r="Y138" s="255"/>
    </row>
    <row r="139" spans="1:25" hidden="1">
      <c r="A139" s="255"/>
      <c r="B139" s="255"/>
      <c r="C139" s="312"/>
      <c r="D139" s="312"/>
      <c r="E139" s="312"/>
      <c r="F139" s="312"/>
      <c r="G139" s="312"/>
      <c r="H139" s="312"/>
      <c r="I139" s="312"/>
      <c r="J139" s="312"/>
      <c r="K139" s="312"/>
      <c r="L139" s="312"/>
      <c r="M139" s="312"/>
      <c r="N139" s="312"/>
      <c r="O139" s="312"/>
      <c r="P139" s="312"/>
      <c r="Q139" s="312"/>
      <c r="R139" s="312"/>
      <c r="S139" s="312"/>
      <c r="T139" s="312"/>
      <c r="U139" s="312"/>
      <c r="V139" s="312"/>
      <c r="W139" s="312"/>
      <c r="X139" s="312"/>
      <c r="Y139" s="255"/>
    </row>
    <row r="140" spans="1:25" hidden="1">
      <c r="A140" s="255"/>
      <c r="B140" s="255"/>
      <c r="C140" s="312"/>
      <c r="D140" s="312"/>
      <c r="E140" s="312"/>
      <c r="F140" s="312"/>
      <c r="G140" s="312"/>
      <c r="H140" s="312"/>
      <c r="I140" s="312"/>
      <c r="J140" s="312"/>
      <c r="K140" s="312"/>
      <c r="L140" s="312"/>
      <c r="M140" s="312"/>
      <c r="N140" s="312"/>
      <c r="O140" s="312"/>
      <c r="P140" s="312"/>
      <c r="Q140" s="312"/>
      <c r="R140" s="312"/>
      <c r="S140" s="312"/>
      <c r="T140" s="312"/>
      <c r="U140" s="312"/>
      <c r="V140" s="312"/>
      <c r="W140" s="312"/>
      <c r="X140" s="312"/>
      <c r="Y140" s="255"/>
    </row>
    <row r="141" spans="1:25" hidden="1">
      <c r="A141" s="255"/>
      <c r="B141" s="255"/>
      <c r="C141" s="312"/>
      <c r="D141" s="312"/>
      <c r="E141" s="312"/>
      <c r="F141" s="312"/>
      <c r="G141" s="312"/>
      <c r="H141" s="312"/>
      <c r="I141" s="312"/>
      <c r="J141" s="312"/>
      <c r="K141" s="312"/>
      <c r="L141" s="312"/>
      <c r="M141" s="312"/>
      <c r="N141" s="312"/>
      <c r="O141" s="312"/>
      <c r="P141" s="312"/>
      <c r="Q141" s="312"/>
      <c r="R141" s="312"/>
      <c r="S141" s="312"/>
      <c r="T141" s="312"/>
      <c r="U141" s="312"/>
      <c r="V141" s="312"/>
      <c r="W141" s="312"/>
      <c r="X141" s="312"/>
      <c r="Y141" s="255"/>
    </row>
    <row r="142" spans="1:25" hidden="1">
      <c r="A142" s="255"/>
      <c r="B142" s="255"/>
      <c r="C142" s="312"/>
      <c r="D142" s="312"/>
      <c r="E142" s="312"/>
      <c r="F142" s="312"/>
      <c r="G142" s="312"/>
      <c r="H142" s="312"/>
      <c r="I142" s="312"/>
      <c r="J142" s="312"/>
      <c r="K142" s="312"/>
      <c r="L142" s="312"/>
      <c r="M142" s="312"/>
      <c r="N142" s="312"/>
      <c r="O142" s="312"/>
      <c r="P142" s="312"/>
      <c r="Q142" s="312"/>
      <c r="R142" s="312"/>
      <c r="S142" s="312"/>
      <c r="T142" s="312"/>
      <c r="U142" s="312"/>
      <c r="V142" s="312"/>
      <c r="W142" s="312"/>
      <c r="X142" s="312"/>
      <c r="Y142" s="255"/>
    </row>
    <row r="143" spans="1:25" hidden="1">
      <c r="A143" s="255"/>
      <c r="B143" s="255"/>
      <c r="C143" s="312"/>
      <c r="D143" s="312"/>
      <c r="E143" s="312"/>
      <c r="F143" s="312"/>
      <c r="G143" s="312"/>
      <c r="H143" s="312"/>
      <c r="I143" s="312"/>
      <c r="J143" s="312"/>
      <c r="K143" s="312"/>
      <c r="L143" s="312"/>
      <c r="M143" s="312"/>
      <c r="N143" s="312"/>
      <c r="O143" s="312"/>
      <c r="P143" s="312"/>
      <c r="Q143" s="312"/>
      <c r="R143" s="312"/>
      <c r="S143" s="312"/>
      <c r="T143" s="312"/>
      <c r="U143" s="312"/>
      <c r="V143" s="312"/>
      <c r="W143" s="312"/>
      <c r="X143" s="312"/>
      <c r="Y143" s="255"/>
    </row>
    <row r="144" spans="1:25" hidden="1">
      <c r="A144" s="255"/>
      <c r="B144" s="255"/>
      <c r="C144" s="312"/>
      <c r="D144" s="312"/>
      <c r="E144" s="312"/>
      <c r="F144" s="312"/>
      <c r="G144" s="312"/>
      <c r="H144" s="312"/>
      <c r="I144" s="312"/>
      <c r="J144" s="312"/>
      <c r="K144" s="312"/>
      <c r="L144" s="312"/>
      <c r="M144" s="312"/>
      <c r="N144" s="312"/>
      <c r="O144" s="312"/>
      <c r="P144" s="312"/>
      <c r="Q144" s="312"/>
      <c r="R144" s="312"/>
      <c r="S144" s="312"/>
      <c r="T144" s="312"/>
      <c r="U144" s="312"/>
      <c r="V144" s="312"/>
      <c r="W144" s="312"/>
      <c r="X144" s="312"/>
      <c r="Y144" s="255"/>
    </row>
    <row r="145" spans="1:25" hidden="1">
      <c r="A145" s="255"/>
      <c r="B145" s="255"/>
      <c r="C145" s="312"/>
      <c r="D145" s="312"/>
      <c r="E145" s="312"/>
      <c r="F145" s="312"/>
      <c r="G145" s="312"/>
      <c r="H145" s="312"/>
      <c r="I145" s="312"/>
      <c r="J145" s="312"/>
      <c r="K145" s="312"/>
      <c r="L145" s="312"/>
      <c r="M145" s="312"/>
      <c r="N145" s="312"/>
      <c r="O145" s="312"/>
      <c r="P145" s="312"/>
      <c r="Q145" s="312"/>
      <c r="R145" s="312"/>
      <c r="S145" s="312"/>
      <c r="T145" s="312"/>
      <c r="U145" s="312"/>
      <c r="V145" s="312"/>
      <c r="W145" s="312"/>
      <c r="X145" s="312"/>
      <c r="Y145" s="255"/>
    </row>
    <row r="146" spans="1:25" hidden="1">
      <c r="A146" s="255"/>
      <c r="B146" s="255"/>
      <c r="C146" s="312"/>
      <c r="D146" s="312"/>
      <c r="E146" s="312"/>
      <c r="F146" s="312"/>
      <c r="G146" s="312"/>
      <c r="H146" s="312"/>
      <c r="I146" s="312"/>
      <c r="J146" s="312"/>
      <c r="K146" s="312"/>
      <c r="L146" s="312"/>
      <c r="M146" s="312"/>
      <c r="N146" s="312"/>
      <c r="O146" s="312"/>
      <c r="P146" s="312"/>
      <c r="Q146" s="312"/>
      <c r="R146" s="312"/>
      <c r="S146" s="312"/>
      <c r="T146" s="312"/>
      <c r="U146" s="312"/>
      <c r="V146" s="312"/>
      <c r="W146" s="312"/>
      <c r="X146" s="312"/>
      <c r="Y146" s="255"/>
    </row>
    <row r="147" spans="1:25" hidden="1">
      <c r="A147" s="255"/>
      <c r="B147" s="255"/>
      <c r="C147" s="312"/>
      <c r="D147" s="312"/>
      <c r="E147" s="312"/>
      <c r="F147" s="312"/>
      <c r="G147" s="312"/>
      <c r="H147" s="312"/>
      <c r="I147" s="312"/>
      <c r="J147" s="312"/>
      <c r="K147" s="312"/>
      <c r="L147" s="312"/>
      <c r="M147" s="312"/>
      <c r="N147" s="312"/>
      <c r="O147" s="312"/>
      <c r="P147" s="312"/>
      <c r="Q147" s="312"/>
      <c r="R147" s="312"/>
      <c r="S147" s="312"/>
      <c r="T147" s="312"/>
      <c r="U147" s="312"/>
      <c r="V147" s="312"/>
      <c r="W147" s="312"/>
      <c r="X147" s="312"/>
      <c r="Y147" s="255"/>
    </row>
    <row r="148" spans="1:25" hidden="1">
      <c r="A148" s="255"/>
      <c r="B148" s="255"/>
      <c r="C148" s="255"/>
      <c r="D148" s="255"/>
      <c r="E148" s="255"/>
      <c r="F148" s="255"/>
      <c r="G148" s="255"/>
      <c r="H148" s="255"/>
      <c r="I148" s="255"/>
      <c r="J148" s="255"/>
      <c r="K148" s="255"/>
      <c r="L148" s="255"/>
      <c r="M148" s="255"/>
      <c r="N148" s="255"/>
      <c r="O148" s="255"/>
      <c r="P148" s="255"/>
      <c r="Q148" s="255"/>
      <c r="R148" s="255"/>
      <c r="S148" s="255"/>
      <c r="T148" s="255"/>
      <c r="U148" s="255"/>
      <c r="V148" s="255"/>
      <c r="W148" s="255"/>
      <c r="X148" s="255"/>
      <c r="Y148" s="255"/>
    </row>
    <row r="149" spans="1:25" hidden="1">
      <c r="A149" s="255"/>
      <c r="B149" s="255"/>
      <c r="C149" s="255"/>
      <c r="D149" s="255"/>
      <c r="E149" s="255"/>
      <c r="F149" s="255"/>
      <c r="G149" s="255"/>
      <c r="H149" s="255"/>
      <c r="I149" s="255"/>
      <c r="J149" s="255"/>
      <c r="K149" s="255"/>
      <c r="L149" s="255"/>
      <c r="M149" s="255"/>
      <c r="N149" s="255"/>
      <c r="O149" s="255"/>
      <c r="P149" s="255"/>
      <c r="Q149" s="255"/>
      <c r="R149" s="255"/>
      <c r="S149" s="255"/>
      <c r="T149" s="255"/>
      <c r="U149" s="255"/>
      <c r="V149" s="255"/>
      <c r="W149" s="255"/>
      <c r="X149" s="255"/>
      <c r="Y149" s="255"/>
    </row>
    <row r="150" spans="1:25" hidden="1"/>
    <row r="151" spans="1:25" ht="1.5" hidden="1" customHeight="1"/>
  </sheetData>
  <sheetProtection password="C46C" sheet="1" objects="1" scenarios="1" formatCells="0" formatColumns="0" formatRows="0" insertColumns="0"/>
  <mergeCells count="242">
    <mergeCell ref="B1:I1"/>
    <mergeCell ref="K1:X1"/>
    <mergeCell ref="S50:U50"/>
    <mergeCell ref="P49:R49"/>
    <mergeCell ref="S49:U49"/>
    <mergeCell ref="P50:R50"/>
    <mergeCell ref="E50:O50"/>
    <mergeCell ref="V46:X46"/>
    <mergeCell ref="L42:M42"/>
    <mergeCell ref="D46:U46"/>
    <mergeCell ref="P61:R61"/>
    <mergeCell ref="E60:O60"/>
    <mergeCell ref="E59:O59"/>
    <mergeCell ref="P57:R57"/>
    <mergeCell ref="E58:O58"/>
    <mergeCell ref="P60:R60"/>
    <mergeCell ref="P59:R59"/>
    <mergeCell ref="D66:O66"/>
    <mergeCell ref="E62:O62"/>
    <mergeCell ref="E64:O64"/>
    <mergeCell ref="T80:U80"/>
    <mergeCell ref="T76:U76"/>
    <mergeCell ref="T74:U74"/>
    <mergeCell ref="K74:L74"/>
    <mergeCell ref="K78:L78"/>
    <mergeCell ref="D78:I78"/>
    <mergeCell ref="K73:L73"/>
    <mergeCell ref="D76:I76"/>
    <mergeCell ref="G81:H81"/>
    <mergeCell ref="E79:F79"/>
    <mergeCell ref="D74:I74"/>
    <mergeCell ref="E77:F77"/>
    <mergeCell ref="G77:H77"/>
    <mergeCell ref="E75:F75"/>
    <mergeCell ref="D83:U83"/>
    <mergeCell ref="K81:L81"/>
    <mergeCell ref="D80:I80"/>
    <mergeCell ref="M95:Q95"/>
    <mergeCell ref="M78:R78"/>
    <mergeCell ref="D72:L72"/>
    <mergeCell ref="O77:P77"/>
    <mergeCell ref="M76:R76"/>
    <mergeCell ref="M77:N77"/>
    <mergeCell ref="M81:N81"/>
    <mergeCell ref="V47:X47"/>
    <mergeCell ref="V69:X69"/>
    <mergeCell ref="V68:X68"/>
    <mergeCell ref="V48:X65"/>
    <mergeCell ref="F96:K96"/>
    <mergeCell ref="G79:H79"/>
    <mergeCell ref="D84:U84"/>
    <mergeCell ref="F94:I94"/>
    <mergeCell ref="T81:U81"/>
    <mergeCell ref="E81:F81"/>
    <mergeCell ref="O81:P81"/>
    <mergeCell ref="M75:N75"/>
    <mergeCell ref="K76:L76"/>
    <mergeCell ref="K80:L80"/>
    <mergeCell ref="V70:X70"/>
    <mergeCell ref="V71:X71"/>
    <mergeCell ref="K88:L88"/>
    <mergeCell ref="V87:X87"/>
    <mergeCell ref="V88:X88"/>
    <mergeCell ref="V84:X84"/>
    <mergeCell ref="J86:K86"/>
    <mergeCell ref="K87:L87"/>
    <mergeCell ref="V85:X85"/>
    <mergeCell ref="V86:X86"/>
    <mergeCell ref="D85:U85"/>
    <mergeCell ref="F100:I100"/>
    <mergeCell ref="D91:U91"/>
    <mergeCell ref="K89:L89"/>
    <mergeCell ref="V91:X91"/>
    <mergeCell ref="R92:U92"/>
    <mergeCell ref="V92:X92"/>
    <mergeCell ref="G97:K97"/>
    <mergeCell ref="G95:K95"/>
    <mergeCell ref="V76:X76"/>
    <mergeCell ref="V78:X78"/>
    <mergeCell ref="V80:X80"/>
    <mergeCell ref="V83:X83"/>
    <mergeCell ref="V82:X82"/>
    <mergeCell ref="V90:X90"/>
    <mergeCell ref="V89:X89"/>
    <mergeCell ref="V74:X74"/>
    <mergeCell ref="S65:U65"/>
    <mergeCell ref="P65:R65"/>
    <mergeCell ref="P66:R66"/>
    <mergeCell ref="P68:R68"/>
    <mergeCell ref="D69:U69"/>
    <mergeCell ref="V72:X72"/>
    <mergeCell ref="T73:U73"/>
    <mergeCell ref="M72:U72"/>
    <mergeCell ref="M73:S73"/>
    <mergeCell ref="V73:X73"/>
    <mergeCell ref="S66:U66"/>
    <mergeCell ref="P62:R62"/>
    <mergeCell ref="M80:R80"/>
    <mergeCell ref="O79:P79"/>
    <mergeCell ref="M79:N79"/>
    <mergeCell ref="E63:O63"/>
    <mergeCell ref="P63:R63"/>
    <mergeCell ref="S64:U64"/>
    <mergeCell ref="P64:R64"/>
    <mergeCell ref="S63:U63"/>
    <mergeCell ref="T78:U78"/>
    <mergeCell ref="M74:R74"/>
    <mergeCell ref="O75:P75"/>
    <mergeCell ref="D70:U70"/>
    <mergeCell ref="S68:U68"/>
    <mergeCell ref="S67:U67"/>
    <mergeCell ref="D73:J73"/>
    <mergeCell ref="G75:H75"/>
    <mergeCell ref="D71:U71"/>
    <mergeCell ref="S62:U62"/>
    <mergeCell ref="S48:U48"/>
    <mergeCell ref="S54:U54"/>
    <mergeCell ref="S57:U57"/>
    <mergeCell ref="S58:U58"/>
    <mergeCell ref="S59:U59"/>
    <mergeCell ref="S52:U52"/>
    <mergeCell ref="S61:U61"/>
    <mergeCell ref="S51:U51"/>
    <mergeCell ref="S55:U55"/>
    <mergeCell ref="S60:U60"/>
    <mergeCell ref="E52:O52"/>
    <mergeCell ref="P52:R52"/>
    <mergeCell ref="P58:R58"/>
    <mergeCell ref="E56:O56"/>
    <mergeCell ref="P56:R56"/>
    <mergeCell ref="E57:O57"/>
    <mergeCell ref="S56:U56"/>
    <mergeCell ref="S53:U53"/>
    <mergeCell ref="E54:O54"/>
    <mergeCell ref="E55:O55"/>
    <mergeCell ref="P53:R53"/>
    <mergeCell ref="P55:R55"/>
    <mergeCell ref="E53:O53"/>
    <mergeCell ref="E51:O51"/>
    <mergeCell ref="P54:R54"/>
    <mergeCell ref="S45:U45"/>
    <mergeCell ref="E44:O44"/>
    <mergeCell ref="S43:U43"/>
    <mergeCell ref="E45:O45"/>
    <mergeCell ref="P43:R43"/>
    <mergeCell ref="P51:R51"/>
    <mergeCell ref="E49:O49"/>
    <mergeCell ref="E39:O39"/>
    <mergeCell ref="P48:R48"/>
    <mergeCell ref="P39:R39"/>
    <mergeCell ref="P40:R40"/>
    <mergeCell ref="P45:R45"/>
    <mergeCell ref="P44:R44"/>
    <mergeCell ref="D48:O48"/>
    <mergeCell ref="E43:O43"/>
    <mergeCell ref="D47:U47"/>
    <mergeCell ref="S41:U41"/>
    <mergeCell ref="S44:U44"/>
    <mergeCell ref="S24:U24"/>
    <mergeCell ref="S25:U25"/>
    <mergeCell ref="S34:U35"/>
    <mergeCell ref="D36:U36"/>
    <mergeCell ref="E41:O41"/>
    <mergeCell ref="E40:O40"/>
    <mergeCell ref="S30:U30"/>
    <mergeCell ref="E31:R31"/>
    <mergeCell ref="S42:U42"/>
    <mergeCell ref="P24:R24"/>
    <mergeCell ref="V17:X17"/>
    <mergeCell ref="V20:X20"/>
    <mergeCell ref="V21:X21"/>
    <mergeCell ref="S22:U22"/>
    <mergeCell ref="V22:X22"/>
    <mergeCell ref="V19:X19"/>
    <mergeCell ref="V18:X18"/>
    <mergeCell ref="S17:U17"/>
    <mergeCell ref="S23:U23"/>
    <mergeCell ref="P25:R25"/>
    <mergeCell ref="S40:U40"/>
    <mergeCell ref="D32:U32"/>
    <mergeCell ref="E42:K42"/>
    <mergeCell ref="D23:R23"/>
    <mergeCell ref="P42:R42"/>
    <mergeCell ref="S39:U39"/>
    <mergeCell ref="P38:R38"/>
    <mergeCell ref="P41:R41"/>
    <mergeCell ref="S38:U38"/>
    <mergeCell ref="S31:U31"/>
    <mergeCell ref="P37:R37"/>
    <mergeCell ref="S26:U26"/>
    <mergeCell ref="S27:U27"/>
    <mergeCell ref="S28:U28"/>
    <mergeCell ref="S15:U15"/>
    <mergeCell ref="S16:U16"/>
    <mergeCell ref="E16:R16"/>
    <mergeCell ref="E17:R17"/>
    <mergeCell ref="E20:R20"/>
    <mergeCell ref="D21:R21"/>
    <mergeCell ref="S21:U21"/>
    <mergeCell ref="S20:U20"/>
    <mergeCell ref="S19:U19"/>
    <mergeCell ref="S18:U18"/>
    <mergeCell ref="E19:R19"/>
    <mergeCell ref="E18:R18"/>
    <mergeCell ref="P22:R22"/>
    <mergeCell ref="D37:O37"/>
    <mergeCell ref="E34:R34"/>
    <mergeCell ref="E35:R35"/>
    <mergeCell ref="P26:R26"/>
    <mergeCell ref="P27:R27"/>
    <mergeCell ref="D27:O27"/>
    <mergeCell ref="E28:R28"/>
    <mergeCell ref="V29:X31"/>
    <mergeCell ref="M29:R29"/>
    <mergeCell ref="S37:U37"/>
    <mergeCell ref="V32:X32"/>
    <mergeCell ref="V33:X33"/>
    <mergeCell ref="D33:U33"/>
    <mergeCell ref="E30:R30"/>
    <mergeCell ref="S29:U29"/>
    <mergeCell ref="V36:X36"/>
    <mergeCell ref="V34:X35"/>
    <mergeCell ref="C7:F7"/>
    <mergeCell ref="C9:G9"/>
    <mergeCell ref="C10:G10"/>
    <mergeCell ref="C8:F8"/>
    <mergeCell ref="U4:V4"/>
    <mergeCell ref="W4:X4"/>
    <mergeCell ref="G7:X7"/>
    <mergeCell ref="G8:X8"/>
    <mergeCell ref="O5:P5"/>
    <mergeCell ref="Q5:R5"/>
    <mergeCell ref="H9:X10"/>
    <mergeCell ref="U11:X11"/>
    <mergeCell ref="E11:R11"/>
    <mergeCell ref="V16:X16"/>
    <mergeCell ref="D13:X13"/>
    <mergeCell ref="V14:X14"/>
    <mergeCell ref="V15:X15"/>
    <mergeCell ref="E14:R14"/>
    <mergeCell ref="E15:R15"/>
    <mergeCell ref="S14:U14"/>
  </mergeCells>
  <phoneticPr fontId="20" type="noConversion"/>
  <hyperlinks>
    <hyperlink ref="B1" location="BACK2" display="BACK2"/>
  </hyperlinks>
  <printOptions horizontalCentered="1"/>
  <pageMargins left="0" right="0" top="0.5" bottom="0.5" header="0.25" footer="0.4"/>
  <pageSetup paperSize="9" orientation="portrait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  <rowBreaks count="1" manualBreakCount="1">
    <brk id="47" min="1" max="24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FW161"/>
  <sheetViews>
    <sheetView showRowColHeaders="0" zoomScaleNormal="85" zoomScaleSheetLayoutView="85" workbookViewId="0">
      <pane ySplit="2" topLeftCell="A54" activePane="bottomLeft" state="frozen"/>
      <selection activeCell="C67" sqref="C67:E67"/>
      <selection pane="bottomLeft" activeCell="AI73" sqref="AI73:AM73"/>
    </sheetView>
  </sheetViews>
  <sheetFormatPr defaultColWidth="0" defaultRowHeight="15" zeroHeight="1"/>
  <cols>
    <col min="1" max="1" width="2.125" style="344" customWidth="1"/>
    <col min="2" max="39" width="2.625" style="353" customWidth="1"/>
    <col min="40" max="40" width="0.875" style="402" customWidth="1"/>
    <col min="41" max="41" width="2.625" style="402" customWidth="1"/>
    <col min="42" max="47" width="2.125" style="402" hidden="1"/>
    <col min="48" max="48" width="0.875" style="402" hidden="1"/>
    <col min="49" max="50" width="2.125" style="402" hidden="1"/>
    <col min="51" max="179" width="2.125" style="336" hidden="1"/>
    <col min="180" max="16384" width="9" style="336" hidden="1"/>
  </cols>
  <sheetData>
    <row r="1" spans="1:151" hidden="1">
      <c r="A1" s="336" t="s">
        <v>319</v>
      </c>
      <c r="B1" s="336">
        <v>2</v>
      </c>
      <c r="C1" s="336">
        <v>3</v>
      </c>
      <c r="D1" s="336">
        <v>4</v>
      </c>
      <c r="E1" s="336">
        <v>5</v>
      </c>
      <c r="F1" s="336">
        <v>6</v>
      </c>
      <c r="G1" s="336">
        <v>7</v>
      </c>
      <c r="H1" s="336">
        <v>8</v>
      </c>
      <c r="I1" s="336">
        <v>9</v>
      </c>
      <c r="J1" s="336">
        <v>10</v>
      </c>
      <c r="K1" s="336">
        <v>11</v>
      </c>
      <c r="L1" s="336">
        <v>12</v>
      </c>
      <c r="M1" s="336">
        <v>13</v>
      </c>
      <c r="N1" s="336">
        <v>14</v>
      </c>
      <c r="O1" s="336">
        <v>15</v>
      </c>
      <c r="P1" s="336">
        <v>16</v>
      </c>
      <c r="Q1" s="336">
        <v>17</v>
      </c>
      <c r="R1" s="336">
        <v>18</v>
      </c>
      <c r="S1" s="336">
        <v>19</v>
      </c>
      <c r="T1" s="336">
        <v>20</v>
      </c>
      <c r="U1" s="336">
        <v>21</v>
      </c>
      <c r="V1" s="337">
        <v>22</v>
      </c>
      <c r="W1" s="336">
        <v>23</v>
      </c>
      <c r="X1" s="336">
        <v>24</v>
      </c>
      <c r="Y1" s="336">
        <v>25</v>
      </c>
      <c r="Z1" s="336">
        <v>26</v>
      </c>
      <c r="AA1" s="336">
        <v>27</v>
      </c>
      <c r="AB1" s="336">
        <v>28</v>
      </c>
      <c r="AC1" s="336">
        <v>29</v>
      </c>
      <c r="AD1" s="336">
        <v>30</v>
      </c>
      <c r="AE1" s="336">
        <v>31</v>
      </c>
      <c r="AF1" s="336">
        <v>32</v>
      </c>
      <c r="AG1" s="336">
        <v>33</v>
      </c>
      <c r="AH1" s="336">
        <v>34</v>
      </c>
      <c r="AI1" s="336">
        <v>35</v>
      </c>
      <c r="AJ1" s="336">
        <v>36</v>
      </c>
      <c r="AK1" s="336">
        <v>37</v>
      </c>
      <c r="AL1" s="336">
        <v>38</v>
      </c>
      <c r="AM1" s="336">
        <v>39</v>
      </c>
      <c r="AN1" s="336">
        <v>40</v>
      </c>
      <c r="AO1" s="336">
        <v>41</v>
      </c>
      <c r="AP1" s="336">
        <v>42</v>
      </c>
      <c r="AQ1" s="336">
        <v>43</v>
      </c>
      <c r="AR1" s="336">
        <v>44</v>
      </c>
      <c r="AS1" s="336">
        <v>45</v>
      </c>
      <c r="AT1" s="336">
        <v>46</v>
      </c>
      <c r="AU1" s="336">
        <v>47</v>
      </c>
      <c r="AV1" s="336">
        <v>48</v>
      </c>
      <c r="AW1" s="336">
        <v>49</v>
      </c>
      <c r="AX1" s="336">
        <v>50</v>
      </c>
      <c r="AY1" s="336">
        <v>51</v>
      </c>
      <c r="AZ1" s="336">
        <v>52</v>
      </c>
      <c r="BA1" s="336">
        <v>53</v>
      </c>
      <c r="BB1" s="336">
        <v>54</v>
      </c>
      <c r="BC1" s="336">
        <v>55</v>
      </c>
      <c r="BD1" s="336">
        <v>56</v>
      </c>
      <c r="BE1" s="336">
        <v>57</v>
      </c>
      <c r="BF1" s="336">
        <v>58</v>
      </c>
      <c r="BG1" s="336">
        <v>59</v>
      </c>
      <c r="BH1" s="336">
        <v>60</v>
      </c>
      <c r="BI1" s="336">
        <v>61</v>
      </c>
      <c r="BJ1" s="336">
        <v>62</v>
      </c>
      <c r="BK1" s="336">
        <v>63</v>
      </c>
      <c r="BL1" s="336">
        <v>64</v>
      </c>
      <c r="BM1" s="336">
        <v>65</v>
      </c>
      <c r="BN1" s="336">
        <v>66</v>
      </c>
      <c r="BO1" s="336">
        <v>67</v>
      </c>
      <c r="BP1" s="336">
        <v>68</v>
      </c>
      <c r="BQ1" s="336">
        <v>69</v>
      </c>
      <c r="BR1" s="336">
        <v>70</v>
      </c>
      <c r="BS1" s="336">
        <v>71</v>
      </c>
      <c r="BT1" s="336">
        <v>72</v>
      </c>
      <c r="BU1" s="336">
        <v>73</v>
      </c>
      <c r="BV1" s="336">
        <v>74</v>
      </c>
      <c r="BW1" s="336">
        <v>75</v>
      </c>
      <c r="BX1" s="336">
        <v>76</v>
      </c>
      <c r="BY1" s="336">
        <v>77</v>
      </c>
      <c r="BZ1" s="336">
        <v>78</v>
      </c>
      <c r="CA1" s="336">
        <v>79</v>
      </c>
      <c r="CB1" s="336">
        <v>80</v>
      </c>
      <c r="CC1" s="336">
        <v>81</v>
      </c>
      <c r="CD1" s="336">
        <v>82</v>
      </c>
      <c r="CE1" s="336">
        <v>83</v>
      </c>
      <c r="CF1" s="336">
        <v>84</v>
      </c>
      <c r="CG1" s="336">
        <v>85</v>
      </c>
      <c r="CH1" s="336">
        <v>86</v>
      </c>
      <c r="CI1" s="336">
        <v>87</v>
      </c>
      <c r="CJ1" s="336">
        <v>88</v>
      </c>
      <c r="CK1" s="336">
        <v>89</v>
      </c>
      <c r="CL1" s="336">
        <v>90</v>
      </c>
      <c r="CM1" s="336">
        <v>91</v>
      </c>
      <c r="CN1" s="336">
        <v>92</v>
      </c>
      <c r="CO1" s="336">
        <v>93</v>
      </c>
      <c r="CP1" s="336">
        <v>94</v>
      </c>
      <c r="CQ1" s="336">
        <v>95</v>
      </c>
      <c r="CR1" s="336">
        <v>96</v>
      </c>
      <c r="CS1" s="336">
        <v>97</v>
      </c>
      <c r="CT1" s="336">
        <v>98</v>
      </c>
      <c r="CU1" s="336">
        <v>99</v>
      </c>
      <c r="CV1" s="336">
        <v>100</v>
      </c>
      <c r="CW1" s="336">
        <v>101</v>
      </c>
      <c r="CX1" s="336">
        <v>102</v>
      </c>
      <c r="CY1" s="336">
        <v>103</v>
      </c>
      <c r="CZ1" s="336">
        <v>104</v>
      </c>
      <c r="DA1" s="336">
        <v>105</v>
      </c>
      <c r="DB1" s="336">
        <v>106</v>
      </c>
      <c r="DC1" s="336">
        <v>107</v>
      </c>
      <c r="DD1" s="336">
        <v>108</v>
      </c>
      <c r="DE1" s="336">
        <v>109</v>
      </c>
      <c r="DF1" s="336">
        <v>110</v>
      </c>
      <c r="DG1" s="336">
        <v>111</v>
      </c>
      <c r="DH1" s="336">
        <v>112</v>
      </c>
      <c r="DI1" s="336">
        <v>113</v>
      </c>
      <c r="DJ1" s="336">
        <v>114</v>
      </c>
      <c r="DK1" s="336">
        <v>115</v>
      </c>
      <c r="DL1" s="336">
        <v>116</v>
      </c>
      <c r="DM1" s="336">
        <v>117</v>
      </c>
      <c r="DN1" s="336">
        <v>118</v>
      </c>
      <c r="DO1" s="336">
        <v>119</v>
      </c>
      <c r="DP1" s="336">
        <v>120</v>
      </c>
      <c r="DQ1" s="336">
        <v>121</v>
      </c>
      <c r="DR1" s="336">
        <v>122</v>
      </c>
      <c r="DS1" s="336">
        <v>123</v>
      </c>
      <c r="DT1" s="336">
        <v>124</v>
      </c>
      <c r="DU1" s="336">
        <v>125</v>
      </c>
      <c r="DV1" s="336">
        <v>126</v>
      </c>
      <c r="DW1" s="336">
        <v>127</v>
      </c>
      <c r="DX1" s="336">
        <v>128</v>
      </c>
      <c r="DY1" s="336">
        <v>129</v>
      </c>
      <c r="DZ1" s="336">
        <v>130</v>
      </c>
      <c r="EA1" s="336">
        <v>131</v>
      </c>
      <c r="EB1" s="336">
        <v>132</v>
      </c>
      <c r="EC1" s="336">
        <v>133</v>
      </c>
      <c r="ED1" s="336">
        <v>134</v>
      </c>
      <c r="EE1" s="336">
        <v>135</v>
      </c>
      <c r="EF1" s="336">
        <v>136</v>
      </c>
      <c r="EG1" s="336">
        <v>137</v>
      </c>
      <c r="EH1" s="336">
        <v>138</v>
      </c>
      <c r="EI1" s="336">
        <v>139</v>
      </c>
      <c r="EJ1" s="336">
        <v>140</v>
      </c>
      <c r="EK1" s="336">
        <v>141</v>
      </c>
      <c r="EL1" s="336">
        <v>142</v>
      </c>
      <c r="EM1" s="336">
        <v>143</v>
      </c>
      <c r="EN1" s="336">
        <v>144</v>
      </c>
      <c r="EO1" s="336">
        <v>145</v>
      </c>
      <c r="EP1" s="336">
        <v>146</v>
      </c>
      <c r="EQ1" s="336">
        <v>147</v>
      </c>
      <c r="ER1" s="336">
        <v>148</v>
      </c>
      <c r="ES1" s="336">
        <v>149</v>
      </c>
      <c r="ET1" s="336">
        <v>150</v>
      </c>
      <c r="EU1" s="336">
        <v>151</v>
      </c>
    </row>
    <row r="2" spans="1:151" s="338" customFormat="1" ht="26.25" customHeight="1" thickBot="1">
      <c r="A2" s="1341" t="s">
        <v>131</v>
      </c>
      <c r="B2" s="1341"/>
      <c r="C2" s="1341"/>
      <c r="D2" s="1341"/>
      <c r="E2" s="1341"/>
      <c r="F2" s="1341"/>
      <c r="G2" s="1341"/>
      <c r="H2" s="1341"/>
      <c r="I2" s="1341"/>
      <c r="J2" s="1341"/>
      <c r="K2" s="1341"/>
      <c r="L2" s="1341"/>
      <c r="M2" s="1341"/>
      <c r="N2" s="1341"/>
      <c r="O2" s="1341"/>
      <c r="P2" s="1340" t="s">
        <v>629</v>
      </c>
      <c r="Q2" s="1340"/>
      <c r="R2" s="1340"/>
      <c r="S2" s="1340"/>
      <c r="T2" s="1340"/>
      <c r="U2" s="1340"/>
      <c r="V2" s="1340"/>
      <c r="W2" s="1340"/>
      <c r="X2" s="1340"/>
      <c r="Y2" s="1340"/>
      <c r="Z2" s="1340"/>
      <c r="AA2" s="1340"/>
      <c r="AB2" s="1340"/>
      <c r="AC2" s="1340"/>
      <c r="AD2" s="1340"/>
      <c r="AE2" s="1340"/>
      <c r="AF2" s="1340"/>
      <c r="AG2" s="1340"/>
      <c r="AH2" s="1340"/>
      <c r="AI2" s="1340"/>
      <c r="AJ2" s="1340"/>
      <c r="AK2" s="1340"/>
      <c r="AL2" s="1340"/>
      <c r="AM2" s="1340"/>
      <c r="AN2" s="1340"/>
      <c r="AO2" s="1340"/>
    </row>
    <row r="3" spans="1:151" s="338" customFormat="1" ht="22.5" customHeight="1" thickTop="1" thickBot="1">
      <c r="A3" s="339"/>
      <c r="B3" s="340" t="s">
        <v>320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341"/>
      <c r="Q3" s="341"/>
      <c r="R3" s="341"/>
      <c r="S3" s="341"/>
      <c r="T3" s="341"/>
      <c r="U3" s="341"/>
      <c r="V3" s="341"/>
      <c r="W3" s="341"/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341"/>
      <c r="AI3" s="341"/>
      <c r="AJ3" s="341"/>
      <c r="AK3" s="341"/>
      <c r="AL3" s="341"/>
      <c r="AM3" s="341"/>
      <c r="AN3" s="342"/>
      <c r="AO3" s="343"/>
    </row>
    <row r="4" spans="1:151" s="485" customFormat="1" ht="3.75" customHeight="1" thickTop="1">
      <c r="A4" s="480"/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2"/>
      <c r="Q4" s="482"/>
      <c r="R4" s="482"/>
      <c r="S4" s="482"/>
      <c r="T4" s="482"/>
      <c r="U4" s="482"/>
      <c r="V4" s="482"/>
      <c r="W4" s="482"/>
      <c r="X4" s="482"/>
      <c r="Y4" s="482"/>
      <c r="Z4" s="482"/>
      <c r="AA4" s="482"/>
      <c r="AB4" s="482"/>
      <c r="AC4" s="482"/>
      <c r="AD4" s="482"/>
      <c r="AE4" s="482"/>
      <c r="AF4" s="482"/>
      <c r="AG4" s="482"/>
      <c r="AH4" s="482"/>
      <c r="AI4" s="482"/>
      <c r="AJ4" s="482"/>
      <c r="AK4" s="482"/>
      <c r="AL4" s="482"/>
      <c r="AM4" s="482"/>
      <c r="AN4" s="483"/>
      <c r="AO4" s="484"/>
    </row>
    <row r="5" spans="1:151" ht="15.75"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 t="s">
        <v>321</v>
      </c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4"/>
      <c r="AO5" s="345"/>
      <c r="AP5" s="336"/>
      <c r="AQ5" s="336"/>
      <c r="AR5" s="336"/>
      <c r="AS5" s="336"/>
      <c r="AT5" s="336"/>
      <c r="AU5" s="336"/>
      <c r="AV5" s="336"/>
      <c r="AW5" s="336"/>
      <c r="AX5" s="336"/>
    </row>
    <row r="6" spans="1:151" s="348" customFormat="1" ht="12.75">
      <c r="A6" s="346"/>
      <c r="B6" s="347"/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 t="s">
        <v>322</v>
      </c>
      <c r="V6" s="347"/>
      <c r="W6" s="347"/>
      <c r="X6" s="347"/>
      <c r="Y6" s="347"/>
      <c r="Z6" s="347"/>
      <c r="AA6" s="347"/>
      <c r="AB6" s="347"/>
      <c r="AC6" s="347"/>
      <c r="AD6" s="347"/>
      <c r="AE6" s="347"/>
      <c r="AF6" s="347"/>
      <c r="AG6" s="347"/>
      <c r="AH6" s="347"/>
      <c r="AI6" s="347"/>
      <c r="AJ6" s="347"/>
      <c r="AK6" s="347"/>
      <c r="AL6" s="347"/>
      <c r="AM6" s="347"/>
      <c r="AN6" s="346"/>
      <c r="AO6" s="347"/>
    </row>
    <row r="7" spans="1:151" s="351" customFormat="1" ht="18" customHeight="1">
      <c r="A7" s="349"/>
      <c r="B7" s="350"/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 t="s">
        <v>323</v>
      </c>
      <c r="V7" s="350"/>
      <c r="W7" s="350"/>
      <c r="X7" s="350"/>
      <c r="Y7" s="350"/>
      <c r="Z7" s="350"/>
      <c r="AA7" s="350"/>
      <c r="AB7" s="350"/>
      <c r="AC7" s="350"/>
      <c r="AD7" s="350"/>
      <c r="AE7" s="350"/>
      <c r="AF7" s="350"/>
      <c r="AG7" s="350"/>
      <c r="AH7" s="350"/>
      <c r="AI7" s="350"/>
      <c r="AJ7" s="350"/>
      <c r="AK7" s="350"/>
      <c r="AL7" s="350"/>
      <c r="AM7" s="350"/>
      <c r="AN7" s="349"/>
      <c r="AO7" s="350"/>
    </row>
    <row r="8" spans="1:151" s="348" customFormat="1" ht="18" customHeight="1">
      <c r="A8" s="346"/>
      <c r="B8" s="350"/>
      <c r="C8" s="350"/>
      <c r="D8" s="350"/>
      <c r="E8" s="350"/>
      <c r="F8" s="350"/>
      <c r="G8" s="350"/>
      <c r="H8" s="350"/>
      <c r="I8" s="350"/>
      <c r="J8" s="350"/>
      <c r="K8" s="350"/>
      <c r="L8" s="350"/>
      <c r="M8" s="350"/>
      <c r="N8" s="350"/>
      <c r="O8" s="350"/>
      <c r="P8" s="350"/>
      <c r="Q8" s="350"/>
      <c r="R8" s="350"/>
      <c r="S8" s="350"/>
      <c r="T8" s="350"/>
      <c r="U8" s="350" t="s">
        <v>387</v>
      </c>
      <c r="V8" s="350"/>
      <c r="W8" s="350"/>
      <c r="X8" s="350"/>
      <c r="Y8" s="350"/>
      <c r="Z8" s="350"/>
      <c r="AA8" s="350"/>
      <c r="AB8" s="350"/>
      <c r="AC8" s="350"/>
      <c r="AD8" s="350"/>
      <c r="AE8" s="350"/>
      <c r="AF8" s="350"/>
      <c r="AG8" s="350"/>
      <c r="AH8" s="350"/>
      <c r="AI8" s="350"/>
      <c r="AJ8" s="350"/>
      <c r="AK8" s="350"/>
      <c r="AL8" s="350"/>
      <c r="AM8" s="350"/>
      <c r="AN8" s="346"/>
      <c r="AO8" s="350"/>
    </row>
    <row r="9" spans="1:151" ht="2.25" customHeight="1">
      <c r="B9" s="352"/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  <c r="AA9" s="344"/>
      <c r="AB9" s="344"/>
      <c r="AC9" s="344"/>
      <c r="AD9" s="352"/>
      <c r="AE9" s="344"/>
      <c r="AF9" s="344"/>
      <c r="AG9" s="344"/>
      <c r="AH9" s="344"/>
      <c r="AI9" s="344"/>
      <c r="AJ9" s="344"/>
      <c r="AK9" s="344"/>
      <c r="AL9" s="344"/>
      <c r="AM9" s="344"/>
      <c r="AN9" s="344"/>
      <c r="AO9" s="344"/>
      <c r="AP9" s="336"/>
      <c r="AQ9" s="336"/>
      <c r="AR9" s="336"/>
      <c r="AS9" s="336"/>
      <c r="AT9" s="336"/>
      <c r="AU9" s="336"/>
      <c r="AV9" s="336"/>
      <c r="AW9" s="336"/>
      <c r="AX9" s="336"/>
    </row>
    <row r="10" spans="1:151">
      <c r="B10" s="344"/>
      <c r="C10" s="1342" t="s">
        <v>324</v>
      </c>
      <c r="D10" s="1342"/>
      <c r="E10" s="1342"/>
      <c r="F10" s="1342"/>
      <c r="G10" s="1342"/>
      <c r="H10" s="1342"/>
      <c r="I10" s="1342"/>
      <c r="J10" s="1342"/>
      <c r="K10" s="1342"/>
      <c r="L10" s="1342"/>
      <c r="M10" s="1342"/>
      <c r="N10" s="1342"/>
      <c r="O10" s="1342"/>
      <c r="P10" s="1342"/>
      <c r="Q10" s="1342"/>
      <c r="R10" s="1342"/>
      <c r="S10" s="1342"/>
      <c r="T10" s="1342"/>
      <c r="U10" s="346"/>
      <c r="V10" s="1342" t="s">
        <v>325</v>
      </c>
      <c r="W10" s="1342"/>
      <c r="X10" s="1342"/>
      <c r="Y10" s="1342"/>
      <c r="Z10" s="1342"/>
      <c r="AA10" s="1342"/>
      <c r="AB10" s="1342"/>
      <c r="AC10" s="1342"/>
      <c r="AD10" s="1342"/>
      <c r="AE10" s="1342"/>
      <c r="AF10" s="1342"/>
      <c r="AG10" s="1342"/>
      <c r="AH10" s="1342"/>
      <c r="AI10" s="1342"/>
      <c r="AJ10" s="1342"/>
      <c r="AK10" s="1342"/>
      <c r="AL10" s="1342"/>
      <c r="AM10" s="1342"/>
      <c r="AN10" s="344"/>
      <c r="AO10" s="344"/>
      <c r="AP10" s="336"/>
      <c r="AQ10" s="336"/>
      <c r="AR10" s="336"/>
      <c r="AS10" s="336"/>
      <c r="AT10" s="336"/>
      <c r="AU10" s="336"/>
      <c r="AV10" s="336"/>
      <c r="AW10" s="336"/>
      <c r="AX10" s="336"/>
    </row>
    <row r="11" spans="1:151">
      <c r="B11" s="352"/>
      <c r="C11" s="1337" t="str">
        <f>'Other Deails'!$H$23</f>
        <v>Medical Officer</v>
      </c>
      <c r="D11" s="1337"/>
      <c r="E11" s="1337"/>
      <c r="F11" s="1337"/>
      <c r="G11" s="1337"/>
      <c r="H11" s="1337"/>
      <c r="I11" s="1337"/>
      <c r="J11" s="1337"/>
      <c r="K11" s="1337"/>
      <c r="L11" s="1337"/>
      <c r="M11" s="1337"/>
      <c r="N11" s="1337"/>
      <c r="O11" s="1337"/>
      <c r="P11" s="1337"/>
      <c r="Q11" s="1337"/>
      <c r="R11" s="1337"/>
      <c r="S11" s="1337"/>
      <c r="T11" s="1337"/>
      <c r="V11" s="1337" t="str">
        <f>'Other Deails'!$A$6</f>
        <v>KIRITCHANDRA JAYANTILAL PATEL</v>
      </c>
      <c r="W11" s="1337"/>
      <c r="X11" s="1337"/>
      <c r="Y11" s="1337"/>
      <c r="Z11" s="1337"/>
      <c r="AA11" s="1337"/>
      <c r="AB11" s="1337"/>
      <c r="AC11" s="1337"/>
      <c r="AD11" s="1337"/>
      <c r="AE11" s="1337"/>
      <c r="AF11" s="1337"/>
      <c r="AG11" s="1337"/>
      <c r="AH11" s="1337"/>
      <c r="AI11" s="1337"/>
      <c r="AJ11" s="1337"/>
      <c r="AK11" s="1337"/>
      <c r="AL11" s="1337"/>
      <c r="AM11" s="1337"/>
      <c r="AN11" s="344"/>
      <c r="AO11" s="344"/>
      <c r="AP11" s="336"/>
      <c r="AQ11" s="336"/>
      <c r="AR11" s="336"/>
      <c r="AS11" s="336"/>
      <c r="AT11" s="336"/>
      <c r="AU11" s="336"/>
      <c r="AV11" s="336"/>
      <c r="AW11" s="336"/>
      <c r="AX11" s="336"/>
    </row>
    <row r="12" spans="1:151" ht="10.5" customHeight="1">
      <c r="B12" s="352"/>
      <c r="C12" s="1337" t="str">
        <f>'Other Deails'!$H$25</f>
        <v>Saputara</v>
      </c>
      <c r="D12" s="1337"/>
      <c r="E12" s="1337"/>
      <c r="F12" s="1337"/>
      <c r="G12" s="1337"/>
      <c r="H12" s="1337"/>
      <c r="I12" s="1337"/>
      <c r="J12" s="1337"/>
      <c r="K12" s="1337"/>
      <c r="L12" s="1337"/>
      <c r="M12" s="1337"/>
      <c r="N12" s="1337"/>
      <c r="O12" s="1337"/>
      <c r="P12" s="1337"/>
      <c r="Q12" s="1337"/>
      <c r="R12" s="1337"/>
      <c r="S12" s="1337"/>
      <c r="T12" s="1337"/>
      <c r="V12" s="1337" t="str">
        <f>'Other Deails'!$H$16</f>
        <v>Senior Clerk</v>
      </c>
      <c r="W12" s="1337"/>
      <c r="X12" s="1337"/>
      <c r="Y12" s="1337"/>
      <c r="Z12" s="1337"/>
      <c r="AA12" s="1337"/>
      <c r="AB12" s="1337"/>
      <c r="AC12" s="1337"/>
      <c r="AD12" s="1337"/>
      <c r="AE12" s="1337"/>
      <c r="AF12" s="1337"/>
      <c r="AG12" s="1337"/>
      <c r="AH12" s="1337"/>
      <c r="AI12" s="1337"/>
      <c r="AJ12" s="1337"/>
      <c r="AK12" s="1337"/>
      <c r="AL12" s="1337"/>
      <c r="AM12" s="1337"/>
      <c r="AN12" s="344"/>
      <c r="AO12" s="344"/>
      <c r="AP12" s="336"/>
      <c r="AQ12" s="336"/>
      <c r="AR12" s="336"/>
      <c r="AS12" s="336"/>
      <c r="AT12" s="336"/>
      <c r="AU12" s="336"/>
      <c r="AV12" s="336"/>
      <c r="AW12" s="336"/>
      <c r="AX12" s="336"/>
    </row>
    <row r="13" spans="1:151" ht="17.100000000000001" customHeight="1">
      <c r="B13" s="352"/>
      <c r="C13" s="1305" t="s">
        <v>326</v>
      </c>
      <c r="D13" s="1306"/>
      <c r="E13" s="1306"/>
      <c r="F13" s="1306"/>
      <c r="G13" s="1306"/>
      <c r="H13" s="1306"/>
      <c r="I13" s="1306"/>
      <c r="J13" s="1306"/>
      <c r="K13" s="1307"/>
      <c r="L13" s="1305" t="s">
        <v>327</v>
      </c>
      <c r="M13" s="1306"/>
      <c r="N13" s="1306"/>
      <c r="O13" s="1306"/>
      <c r="P13" s="1306"/>
      <c r="Q13" s="1306"/>
      <c r="R13" s="1306"/>
      <c r="S13" s="1306"/>
      <c r="T13" s="1307"/>
      <c r="U13" s="354"/>
      <c r="V13" s="1305" t="s">
        <v>328</v>
      </c>
      <c r="W13" s="1306"/>
      <c r="X13" s="1306"/>
      <c r="Y13" s="1306"/>
      <c r="Z13" s="1306"/>
      <c r="AA13" s="1306"/>
      <c r="AB13" s="1306"/>
      <c r="AC13" s="1306"/>
      <c r="AD13" s="1306"/>
      <c r="AE13" s="1306"/>
      <c r="AF13" s="1306"/>
      <c r="AG13" s="1306"/>
      <c r="AH13" s="1306"/>
      <c r="AI13" s="1306"/>
      <c r="AJ13" s="1306"/>
      <c r="AK13" s="1306"/>
      <c r="AL13" s="1306"/>
      <c r="AM13" s="1307"/>
      <c r="AN13" s="344"/>
      <c r="AO13" s="344"/>
      <c r="AP13" s="336"/>
      <c r="AQ13" s="336"/>
      <c r="AR13" s="336"/>
      <c r="AS13" s="336"/>
      <c r="AT13" s="336"/>
      <c r="AU13" s="336"/>
      <c r="AV13" s="336"/>
      <c r="AW13" s="336"/>
      <c r="AX13" s="336"/>
    </row>
    <row r="14" spans="1:151" ht="8.25" customHeight="1">
      <c r="B14" s="352"/>
      <c r="C14" s="355"/>
      <c r="D14" s="356"/>
      <c r="E14" s="1354" t="s">
        <v>329</v>
      </c>
      <c r="F14" s="1354"/>
      <c r="G14" s="1354"/>
      <c r="H14" s="1354"/>
      <c r="I14" s="1354"/>
      <c r="J14" s="1354"/>
      <c r="K14" s="357"/>
      <c r="L14" s="355"/>
      <c r="M14" s="356"/>
      <c r="N14" s="1337" t="str">
        <f>'Other Deails'!$H$20</f>
        <v>SRTPO1467E</v>
      </c>
      <c r="O14" s="1337"/>
      <c r="P14" s="1337"/>
      <c r="Q14" s="1337"/>
      <c r="R14" s="1337"/>
      <c r="S14" s="356"/>
      <c r="T14" s="357"/>
      <c r="V14" s="358"/>
      <c r="W14" s="359"/>
      <c r="X14" s="359"/>
      <c r="Y14" s="1337" t="str">
        <f>'Other Deails'!$H$17</f>
        <v>ACFPP3047F</v>
      </c>
      <c r="Z14" s="1337"/>
      <c r="AA14" s="1337"/>
      <c r="AB14" s="1337"/>
      <c r="AC14" s="1337"/>
      <c r="AD14" s="1337"/>
      <c r="AE14" s="1337"/>
      <c r="AF14" s="1337"/>
      <c r="AG14" s="1337"/>
      <c r="AH14" s="1337"/>
      <c r="AI14" s="1337"/>
      <c r="AJ14" s="1346" t="str">
        <f>UPPER(MID('[3]Other Deails'!$H$17,K1,1))</f>
        <v/>
      </c>
      <c r="AK14" s="359"/>
      <c r="AL14" s="359"/>
      <c r="AM14" s="360"/>
      <c r="AN14" s="344"/>
      <c r="AO14" s="344"/>
      <c r="AP14" s="336"/>
      <c r="AQ14" s="336"/>
      <c r="AR14" s="336"/>
      <c r="AS14" s="336"/>
      <c r="AT14" s="336"/>
      <c r="AU14" s="336"/>
      <c r="AV14" s="336"/>
      <c r="AW14" s="336"/>
      <c r="AX14" s="336"/>
    </row>
    <row r="15" spans="1:151" ht="8.25" customHeight="1">
      <c r="B15" s="352"/>
      <c r="C15" s="361"/>
      <c r="D15" s="362"/>
      <c r="E15" s="1355"/>
      <c r="F15" s="1355"/>
      <c r="G15" s="1355"/>
      <c r="H15" s="1355"/>
      <c r="I15" s="1355"/>
      <c r="J15" s="1355"/>
      <c r="K15" s="363"/>
      <c r="L15" s="361"/>
      <c r="M15" s="362"/>
      <c r="N15" s="1348"/>
      <c r="O15" s="1348"/>
      <c r="P15" s="1348"/>
      <c r="Q15" s="1348"/>
      <c r="R15" s="1348"/>
      <c r="S15" s="362"/>
      <c r="T15" s="363"/>
      <c r="V15" s="364"/>
      <c r="W15" s="365"/>
      <c r="X15" s="365"/>
      <c r="Y15" s="1348"/>
      <c r="Z15" s="1348"/>
      <c r="AA15" s="1348"/>
      <c r="AB15" s="1348"/>
      <c r="AC15" s="1348"/>
      <c r="AD15" s="1348"/>
      <c r="AE15" s="1348"/>
      <c r="AF15" s="1348"/>
      <c r="AG15" s="1348"/>
      <c r="AH15" s="1348"/>
      <c r="AI15" s="1348"/>
      <c r="AJ15" s="1347"/>
      <c r="AK15" s="365"/>
      <c r="AL15" s="365"/>
      <c r="AM15" s="366"/>
      <c r="AN15" s="344"/>
      <c r="AO15" s="344"/>
      <c r="AP15" s="336"/>
      <c r="AQ15" s="336"/>
      <c r="AR15" s="336"/>
      <c r="AS15" s="336"/>
      <c r="AT15" s="336"/>
      <c r="AU15" s="336"/>
      <c r="AV15" s="336"/>
      <c r="AW15" s="336"/>
      <c r="AX15" s="336"/>
    </row>
    <row r="16" spans="1:151" ht="13.5" customHeight="1">
      <c r="B16" s="352"/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4"/>
      <c r="AA16" s="344"/>
      <c r="AB16" s="344"/>
      <c r="AC16" s="344"/>
      <c r="AD16" s="344"/>
      <c r="AE16" s="344"/>
      <c r="AF16" s="344"/>
      <c r="AG16" s="344"/>
      <c r="AH16" s="344"/>
      <c r="AI16" s="344"/>
      <c r="AJ16" s="344"/>
      <c r="AK16" s="344"/>
      <c r="AL16" s="344"/>
      <c r="AM16" s="344"/>
      <c r="AN16" s="344"/>
      <c r="AO16" s="344"/>
      <c r="AP16" s="336"/>
      <c r="AQ16" s="336"/>
      <c r="AR16" s="336"/>
      <c r="AS16" s="336"/>
      <c r="AT16" s="336"/>
      <c r="AU16" s="336"/>
      <c r="AV16" s="336"/>
      <c r="AW16" s="336"/>
      <c r="AX16" s="336"/>
    </row>
    <row r="17" spans="2:50" ht="13.5" customHeight="1">
      <c r="B17" s="352"/>
      <c r="C17" s="344"/>
      <c r="D17" s="344"/>
      <c r="E17" s="344"/>
      <c r="F17" s="344"/>
      <c r="G17" s="344"/>
      <c r="H17" s="344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6"/>
      <c r="V17" s="344"/>
      <c r="W17" s="344"/>
      <c r="X17" s="344"/>
      <c r="Y17" s="344"/>
      <c r="Z17" s="344"/>
      <c r="AA17" s="344"/>
      <c r="AB17" s="344"/>
      <c r="AC17" s="344"/>
      <c r="AD17" s="344"/>
      <c r="AE17" s="344"/>
      <c r="AF17" s="344"/>
      <c r="AG17" s="344"/>
      <c r="AH17" s="344"/>
      <c r="AI17" s="344"/>
      <c r="AJ17" s="344"/>
      <c r="AK17" s="344"/>
      <c r="AL17" s="344"/>
      <c r="AM17" s="344"/>
      <c r="AN17" s="344"/>
      <c r="AO17" s="344"/>
      <c r="AP17" s="336"/>
      <c r="AQ17" s="336"/>
      <c r="AR17" s="336"/>
      <c r="AS17" s="336"/>
      <c r="AT17" s="336"/>
      <c r="AU17" s="336"/>
      <c r="AV17" s="336"/>
      <c r="AW17" s="336"/>
      <c r="AX17" s="336"/>
    </row>
    <row r="18" spans="2:50" ht="7.5" customHeight="1">
      <c r="B18" s="352"/>
      <c r="C18" s="367"/>
      <c r="D18" s="1297" t="s">
        <v>330</v>
      </c>
      <c r="E18" s="1297"/>
      <c r="F18" s="1297"/>
      <c r="G18" s="1297"/>
      <c r="H18" s="1297"/>
      <c r="I18" s="1297"/>
      <c r="J18" s="1297"/>
      <c r="K18" s="1297"/>
      <c r="L18" s="1297"/>
      <c r="M18" s="1297"/>
      <c r="N18" s="1297"/>
      <c r="O18" s="1297"/>
      <c r="P18" s="1297"/>
      <c r="Q18" s="1297"/>
      <c r="R18" s="1297"/>
      <c r="S18" s="1297"/>
      <c r="T18" s="368"/>
      <c r="U18" s="1296" t="s">
        <v>115</v>
      </c>
      <c r="V18" s="1297"/>
      <c r="W18" s="1297"/>
      <c r="X18" s="1297"/>
      <c r="Y18" s="1297"/>
      <c r="Z18" s="1297"/>
      <c r="AA18" s="1297"/>
      <c r="AB18" s="1297"/>
      <c r="AC18" s="1298"/>
      <c r="AD18" s="369"/>
      <c r="AE18" s="1296" t="s">
        <v>331</v>
      </c>
      <c r="AF18" s="1297"/>
      <c r="AG18" s="1297"/>
      <c r="AH18" s="1297"/>
      <c r="AI18" s="1297"/>
      <c r="AJ18" s="1297"/>
      <c r="AK18" s="1297"/>
      <c r="AL18" s="1297"/>
      <c r="AM18" s="1297"/>
      <c r="AN18" s="1298"/>
      <c r="AO18" s="344"/>
      <c r="AP18" s="336"/>
      <c r="AQ18" s="336"/>
      <c r="AR18" s="336"/>
      <c r="AS18" s="336"/>
      <c r="AT18" s="336"/>
      <c r="AU18" s="336"/>
      <c r="AV18" s="336"/>
      <c r="AW18" s="336"/>
      <c r="AX18" s="336"/>
    </row>
    <row r="19" spans="2:50" ht="7.5" customHeight="1">
      <c r="B19" s="352"/>
      <c r="C19" s="370"/>
      <c r="D19" s="1300"/>
      <c r="E19" s="1300"/>
      <c r="F19" s="1300"/>
      <c r="G19" s="1300"/>
      <c r="H19" s="1300"/>
      <c r="I19" s="1300"/>
      <c r="J19" s="1300"/>
      <c r="K19" s="1300"/>
      <c r="L19" s="1300"/>
      <c r="M19" s="1300"/>
      <c r="N19" s="1300"/>
      <c r="O19" s="1300"/>
      <c r="P19" s="1300"/>
      <c r="Q19" s="1300"/>
      <c r="R19" s="1300"/>
      <c r="S19" s="1300"/>
      <c r="T19" s="371"/>
      <c r="U19" s="1299"/>
      <c r="V19" s="1300"/>
      <c r="W19" s="1300"/>
      <c r="X19" s="1300"/>
      <c r="Y19" s="1300"/>
      <c r="Z19" s="1300"/>
      <c r="AA19" s="1300"/>
      <c r="AB19" s="1300"/>
      <c r="AC19" s="1301"/>
      <c r="AD19" s="369"/>
      <c r="AE19" s="1299"/>
      <c r="AF19" s="1300"/>
      <c r="AG19" s="1300"/>
      <c r="AH19" s="1300"/>
      <c r="AI19" s="1300"/>
      <c r="AJ19" s="1300"/>
      <c r="AK19" s="1300"/>
      <c r="AL19" s="1300"/>
      <c r="AM19" s="1300"/>
      <c r="AN19" s="1301"/>
      <c r="AO19" s="344"/>
      <c r="AP19" s="336"/>
      <c r="AQ19" s="336"/>
      <c r="AR19" s="336"/>
      <c r="AS19" s="336"/>
      <c r="AT19" s="336"/>
      <c r="AU19" s="336"/>
      <c r="AV19" s="336"/>
      <c r="AW19" s="336"/>
      <c r="AX19" s="336"/>
    </row>
    <row r="20" spans="2:50" ht="7.5" customHeight="1">
      <c r="B20" s="352"/>
      <c r="C20" s="370"/>
      <c r="T20" s="371"/>
      <c r="U20" s="1299"/>
      <c r="V20" s="1300"/>
      <c r="W20" s="1300"/>
      <c r="X20" s="1300"/>
      <c r="Y20" s="1300"/>
      <c r="Z20" s="1300"/>
      <c r="AA20" s="1300"/>
      <c r="AB20" s="1300"/>
      <c r="AC20" s="1301"/>
      <c r="AD20" s="369"/>
      <c r="AE20" s="1302"/>
      <c r="AF20" s="1303"/>
      <c r="AG20" s="1303"/>
      <c r="AH20" s="1303"/>
      <c r="AI20" s="1303"/>
      <c r="AJ20" s="1303"/>
      <c r="AK20" s="1303"/>
      <c r="AL20" s="1303"/>
      <c r="AM20" s="1303"/>
      <c r="AN20" s="1304"/>
      <c r="AO20" s="344"/>
      <c r="AP20" s="336"/>
      <c r="AQ20" s="336"/>
      <c r="AR20" s="336"/>
      <c r="AS20" s="336"/>
      <c r="AT20" s="336"/>
      <c r="AU20" s="336"/>
      <c r="AV20" s="336"/>
      <c r="AW20" s="336"/>
      <c r="AX20" s="336"/>
    </row>
    <row r="21" spans="2:50">
      <c r="B21" s="352"/>
      <c r="C21" s="370"/>
      <c r="D21" s="353" t="s">
        <v>332</v>
      </c>
      <c r="E21" s="372"/>
      <c r="F21" s="372"/>
      <c r="G21" s="1321" t="s">
        <v>628</v>
      </c>
      <c r="H21" s="1321"/>
      <c r="I21" s="1321"/>
      <c r="J21" s="1321"/>
      <c r="K21" s="1321"/>
      <c r="L21" s="1321"/>
      <c r="M21" s="1321"/>
      <c r="N21" s="1321"/>
      <c r="O21" s="1321"/>
      <c r="P21" s="1321"/>
      <c r="Q21" s="1321"/>
      <c r="R21" s="1321"/>
      <c r="S21" s="1321"/>
      <c r="T21" s="371"/>
      <c r="U21" s="370"/>
      <c r="V21" s="373"/>
      <c r="W21" s="373"/>
      <c r="X21" s="373"/>
      <c r="Y21" s="373"/>
      <c r="Z21" s="374"/>
      <c r="AA21" s="374"/>
      <c r="AC21" s="371"/>
      <c r="AD21" s="369"/>
      <c r="AE21" s="1305" t="s">
        <v>333</v>
      </c>
      <c r="AF21" s="1306"/>
      <c r="AG21" s="1306"/>
      <c r="AH21" s="1306"/>
      <c r="AI21" s="1307"/>
      <c r="AJ21" s="1305" t="s">
        <v>334</v>
      </c>
      <c r="AK21" s="1306"/>
      <c r="AL21" s="1306"/>
      <c r="AM21" s="1306"/>
      <c r="AN21" s="1307"/>
      <c r="AO21" s="344"/>
      <c r="AP21" s="336"/>
      <c r="AQ21" s="336"/>
      <c r="AR21" s="336"/>
      <c r="AS21" s="336"/>
      <c r="AT21" s="336"/>
      <c r="AU21" s="336"/>
      <c r="AV21" s="336"/>
      <c r="AW21" s="336"/>
      <c r="AX21" s="336"/>
    </row>
    <row r="22" spans="2:50">
      <c r="B22" s="352"/>
      <c r="C22" s="370"/>
      <c r="D22" s="1356" t="s">
        <v>624</v>
      </c>
      <c r="E22" s="1356"/>
      <c r="F22" s="1356"/>
      <c r="G22" s="1356"/>
      <c r="H22" s="1356"/>
      <c r="I22" s="1356"/>
      <c r="J22" s="1356"/>
      <c r="K22" s="1356"/>
      <c r="L22" s="1356"/>
      <c r="M22" s="1356"/>
      <c r="N22" s="1356"/>
      <c r="O22" s="1356"/>
      <c r="P22" s="1356"/>
      <c r="Q22" s="1356"/>
      <c r="R22" s="1356"/>
      <c r="S22" s="1356"/>
      <c r="T22" s="371"/>
      <c r="U22" s="370"/>
      <c r="V22" s="1329">
        <f>'Other Deails'!G2</f>
        <v>40909</v>
      </c>
      <c r="W22" s="1329"/>
      <c r="X22" s="1329"/>
      <c r="Y22" s="1330">
        <f>'Other Deails'!H2</f>
        <v>41275</v>
      </c>
      <c r="Z22" s="1330"/>
      <c r="AA22" s="1330"/>
      <c r="AB22" s="1330"/>
      <c r="AC22" s="371"/>
      <c r="AD22" s="375"/>
      <c r="AE22" s="1308">
        <f>'Other Deails'!C2+31</f>
        <v>40634</v>
      </c>
      <c r="AF22" s="1309"/>
      <c r="AG22" s="1309"/>
      <c r="AH22" s="1309"/>
      <c r="AI22" s="1310"/>
      <c r="AJ22" s="1308">
        <f>AE22+30+30+30</f>
        <v>40724</v>
      </c>
      <c r="AK22" s="1309"/>
      <c r="AL22" s="1309"/>
      <c r="AM22" s="1309"/>
      <c r="AN22" s="1310"/>
      <c r="AO22" s="344"/>
      <c r="AP22" s="336"/>
      <c r="AQ22" s="336"/>
      <c r="AR22" s="336"/>
      <c r="AS22" s="336"/>
      <c r="AT22" s="336"/>
      <c r="AU22" s="336"/>
      <c r="AV22" s="336"/>
      <c r="AW22" s="336"/>
      <c r="AX22" s="336"/>
    </row>
    <row r="23" spans="2:50">
      <c r="B23" s="352"/>
      <c r="C23" s="370"/>
      <c r="D23" s="1357" t="s">
        <v>625</v>
      </c>
      <c r="E23" s="1357"/>
      <c r="F23" s="1357"/>
      <c r="G23" s="1357"/>
      <c r="H23" s="1357"/>
      <c r="I23" s="1357"/>
      <c r="J23" s="1357"/>
      <c r="K23" s="1357"/>
      <c r="L23" s="1357"/>
      <c r="M23" s="1357"/>
      <c r="N23" s="1357"/>
      <c r="O23" s="1357"/>
      <c r="P23" s="1357"/>
      <c r="Q23" s="1357"/>
      <c r="R23" s="1357"/>
      <c r="S23" s="1357"/>
      <c r="T23" s="371"/>
      <c r="U23" s="370"/>
      <c r="V23" s="1329"/>
      <c r="W23" s="1329"/>
      <c r="X23" s="1329"/>
      <c r="Y23" s="1330"/>
      <c r="Z23" s="1330"/>
      <c r="AA23" s="1330"/>
      <c r="AB23" s="1330"/>
      <c r="AC23" s="371"/>
      <c r="AD23" s="375"/>
      <c r="AE23" s="1308">
        <f>AJ22+1</f>
        <v>40725</v>
      </c>
      <c r="AF23" s="1309"/>
      <c r="AG23" s="1309"/>
      <c r="AH23" s="1309"/>
      <c r="AI23" s="1310"/>
      <c r="AJ23" s="1308">
        <f>AE23+91</f>
        <v>40816</v>
      </c>
      <c r="AK23" s="1309"/>
      <c r="AL23" s="1309"/>
      <c r="AM23" s="1309"/>
      <c r="AN23" s="1310"/>
      <c r="AO23" s="344"/>
      <c r="AP23" s="336"/>
      <c r="AQ23" s="336"/>
      <c r="AR23" s="336"/>
      <c r="AS23" s="336"/>
      <c r="AT23" s="336"/>
      <c r="AU23" s="336"/>
      <c r="AV23" s="336"/>
      <c r="AW23" s="336"/>
      <c r="AX23" s="336"/>
    </row>
    <row r="24" spans="2:50">
      <c r="B24" s="352"/>
      <c r="C24" s="370"/>
      <c r="D24" s="411" t="s">
        <v>335</v>
      </c>
      <c r="E24" s="376"/>
      <c r="F24" s="1358" t="str">
        <f>'Other Deails'!H18</f>
        <v>Valsad</v>
      </c>
      <c r="G24" s="1358"/>
      <c r="H24" s="1358"/>
      <c r="I24" s="1358"/>
      <c r="J24" s="1358"/>
      <c r="K24" s="1358"/>
      <c r="L24" s="1358"/>
      <c r="M24" s="1358"/>
      <c r="N24" s="878" t="s">
        <v>336</v>
      </c>
      <c r="O24" s="377"/>
      <c r="P24" s="377"/>
      <c r="Q24" s="1333">
        <v>396001</v>
      </c>
      <c r="R24" s="1333"/>
      <c r="S24" s="1333"/>
      <c r="T24" s="371"/>
      <c r="U24" s="370"/>
      <c r="V24" s="373"/>
      <c r="W24" s="373"/>
      <c r="X24" s="373"/>
      <c r="Y24" s="373"/>
      <c r="Z24" s="374"/>
      <c r="AA24" s="374"/>
      <c r="AC24" s="371"/>
      <c r="AD24" s="375"/>
      <c r="AE24" s="1308">
        <f>AJ23+1</f>
        <v>40817</v>
      </c>
      <c r="AF24" s="1309"/>
      <c r="AG24" s="1309"/>
      <c r="AH24" s="1309"/>
      <c r="AI24" s="1310"/>
      <c r="AJ24" s="1308">
        <f>AE24+91</f>
        <v>40908</v>
      </c>
      <c r="AK24" s="1309"/>
      <c r="AL24" s="1309"/>
      <c r="AM24" s="1309"/>
      <c r="AN24" s="1310"/>
      <c r="AO24" s="344"/>
      <c r="AP24" s="336"/>
      <c r="AQ24" s="336"/>
      <c r="AR24" s="336"/>
      <c r="AS24" s="336"/>
      <c r="AT24" s="336"/>
      <c r="AU24" s="336"/>
      <c r="AV24" s="336"/>
      <c r="AW24" s="336"/>
      <c r="AX24" s="336"/>
    </row>
    <row r="25" spans="2:50">
      <c r="B25" s="352"/>
      <c r="C25" s="378"/>
      <c r="D25" s="379"/>
      <c r="E25" s="379"/>
      <c r="F25" s="379"/>
      <c r="G25" s="379"/>
      <c r="H25" s="379"/>
      <c r="I25" s="379"/>
      <c r="J25" s="379"/>
      <c r="K25" s="380"/>
      <c r="L25" s="380"/>
      <c r="M25" s="380"/>
      <c r="N25" s="380"/>
      <c r="O25" s="380"/>
      <c r="P25" s="380"/>
      <c r="Q25" s="380"/>
      <c r="R25" s="380"/>
      <c r="S25" s="380"/>
      <c r="T25" s="381"/>
      <c r="U25" s="378"/>
      <c r="V25" s="382"/>
      <c r="W25" s="382"/>
      <c r="X25" s="382"/>
      <c r="Y25" s="382"/>
      <c r="Z25" s="383"/>
      <c r="AA25" s="383"/>
      <c r="AB25" s="384"/>
      <c r="AC25" s="381"/>
      <c r="AD25" s="375"/>
      <c r="AE25" s="1308">
        <f>AJ24+1</f>
        <v>40909</v>
      </c>
      <c r="AF25" s="1309"/>
      <c r="AG25" s="1309"/>
      <c r="AH25" s="1309"/>
      <c r="AI25" s="1310"/>
      <c r="AJ25" s="1308">
        <f>AE25+28+30+31</f>
        <v>40998</v>
      </c>
      <c r="AK25" s="1309"/>
      <c r="AL25" s="1309"/>
      <c r="AM25" s="1309"/>
      <c r="AN25" s="1310"/>
      <c r="AO25" s="344"/>
      <c r="AP25" s="336"/>
      <c r="AQ25" s="336"/>
      <c r="AR25" s="336"/>
      <c r="AS25" s="336"/>
      <c r="AT25" s="336"/>
      <c r="AU25" s="336"/>
      <c r="AV25" s="336"/>
      <c r="AW25" s="336"/>
      <c r="AX25" s="336"/>
    </row>
    <row r="26" spans="2:50" ht="5.25" customHeight="1">
      <c r="B26" s="352"/>
      <c r="C26" s="344"/>
      <c r="D26" s="344"/>
      <c r="E26" s="344"/>
      <c r="F26" s="344"/>
      <c r="G26" s="344"/>
      <c r="H26" s="344"/>
      <c r="I26" s="344"/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6"/>
      <c r="V26" s="344"/>
      <c r="W26" s="344"/>
      <c r="X26" s="344"/>
      <c r="Y26" s="344"/>
      <c r="Z26" s="344"/>
      <c r="AA26" s="344"/>
      <c r="AB26" s="344"/>
      <c r="AC26" s="344"/>
      <c r="AD26" s="344"/>
      <c r="AE26" s="344"/>
      <c r="AF26" s="344"/>
      <c r="AG26" s="344"/>
      <c r="AH26" s="344"/>
      <c r="AI26" s="344"/>
      <c r="AJ26" s="344"/>
      <c r="AK26" s="344"/>
      <c r="AL26" s="344"/>
      <c r="AM26" s="344"/>
      <c r="AN26" s="344"/>
      <c r="AO26" s="344"/>
      <c r="AP26" s="336"/>
      <c r="AQ26" s="336"/>
      <c r="AR26" s="336"/>
      <c r="AS26" s="336"/>
      <c r="AT26" s="336"/>
      <c r="AU26" s="336"/>
      <c r="AV26" s="336"/>
      <c r="AW26" s="336"/>
      <c r="AX26" s="336"/>
    </row>
    <row r="27" spans="2:50">
      <c r="B27" s="352"/>
      <c r="C27" s="386"/>
      <c r="D27" s="387"/>
      <c r="E27" s="387"/>
      <c r="F27" s="387"/>
      <c r="G27" s="387"/>
      <c r="H27" s="387"/>
      <c r="I27" s="387"/>
      <c r="J27" s="387"/>
      <c r="K27" s="387"/>
      <c r="L27" s="387"/>
      <c r="M27" s="387"/>
      <c r="N27" s="387"/>
      <c r="O27" s="387"/>
      <c r="P27" s="387"/>
      <c r="Q27" s="387"/>
      <c r="R27" s="387"/>
      <c r="S27" s="387"/>
      <c r="T27" s="388" t="s">
        <v>337</v>
      </c>
      <c r="U27" s="389"/>
      <c r="V27" s="387"/>
      <c r="W27" s="387"/>
      <c r="X27" s="387"/>
      <c r="Y27" s="387"/>
      <c r="Z27" s="387"/>
      <c r="AA27" s="387"/>
      <c r="AB27" s="387"/>
      <c r="AC27" s="387"/>
      <c r="AD27" s="387"/>
      <c r="AE27" s="387"/>
      <c r="AF27" s="387"/>
      <c r="AG27" s="387"/>
      <c r="AH27" s="387"/>
      <c r="AI27" s="387"/>
      <c r="AJ27" s="387"/>
      <c r="AK27" s="387"/>
      <c r="AL27" s="387"/>
      <c r="AM27" s="390"/>
      <c r="AN27" s="344"/>
      <c r="AO27" s="344"/>
      <c r="AP27" s="336"/>
      <c r="AQ27" s="336"/>
      <c r="AR27" s="336"/>
      <c r="AS27" s="336"/>
      <c r="AT27" s="336"/>
      <c r="AU27" s="336"/>
      <c r="AV27" s="336"/>
      <c r="AW27" s="336"/>
      <c r="AX27" s="336"/>
    </row>
    <row r="28" spans="2:50">
      <c r="B28" s="352"/>
      <c r="C28" s="369"/>
      <c r="D28" s="1332" t="s">
        <v>338</v>
      </c>
      <c r="E28" s="1332"/>
      <c r="F28" s="1332"/>
      <c r="G28" s="1332"/>
      <c r="H28" s="1332"/>
      <c r="I28" s="1332"/>
      <c r="J28" s="1332"/>
      <c r="K28" s="1331" t="s">
        <v>339</v>
      </c>
      <c r="L28" s="1331"/>
      <c r="M28" s="1331"/>
      <c r="N28" s="1331"/>
      <c r="O28" s="1331"/>
      <c r="P28" s="1331"/>
      <c r="Q28" s="1331"/>
      <c r="R28" s="1331"/>
      <c r="S28" s="1331"/>
      <c r="T28" s="391"/>
      <c r="U28" s="1323" t="s">
        <v>340</v>
      </c>
      <c r="V28" s="1324"/>
      <c r="W28" s="1324"/>
      <c r="X28" s="1324"/>
      <c r="Y28" s="1324"/>
      <c r="Z28" s="1324"/>
      <c r="AA28" s="1324"/>
      <c r="AB28" s="1324"/>
      <c r="AC28" s="1324"/>
      <c r="AD28" s="1325"/>
      <c r="AE28" s="1323" t="s">
        <v>341</v>
      </c>
      <c r="AF28" s="1324"/>
      <c r="AG28" s="1324"/>
      <c r="AH28" s="1324"/>
      <c r="AI28" s="1324"/>
      <c r="AJ28" s="1324"/>
      <c r="AK28" s="1324"/>
      <c r="AL28" s="1324"/>
      <c r="AM28" s="1325"/>
      <c r="AN28" s="344"/>
      <c r="AO28" s="344"/>
      <c r="AP28" s="336"/>
      <c r="AQ28" s="336"/>
      <c r="AR28" s="336"/>
      <c r="AS28" s="336"/>
      <c r="AT28" s="336"/>
      <c r="AU28" s="336"/>
      <c r="AV28" s="336"/>
      <c r="AW28" s="336"/>
      <c r="AX28" s="336"/>
    </row>
    <row r="29" spans="2:50">
      <c r="B29" s="352"/>
      <c r="C29" s="369"/>
      <c r="D29" s="1332"/>
      <c r="E29" s="1332"/>
      <c r="F29" s="1332"/>
      <c r="G29" s="1332"/>
      <c r="H29" s="1332"/>
      <c r="I29" s="1332"/>
      <c r="J29" s="1332"/>
      <c r="K29" s="1331"/>
      <c r="L29" s="1331"/>
      <c r="M29" s="1331"/>
      <c r="N29" s="1331"/>
      <c r="O29" s="1331"/>
      <c r="P29" s="1331"/>
      <c r="Q29" s="1331"/>
      <c r="R29" s="1331"/>
      <c r="S29" s="1331"/>
      <c r="T29" s="391"/>
      <c r="U29" s="1326"/>
      <c r="V29" s="1327"/>
      <c r="W29" s="1327"/>
      <c r="X29" s="1327"/>
      <c r="Y29" s="1327"/>
      <c r="Z29" s="1327"/>
      <c r="AA29" s="1327"/>
      <c r="AB29" s="1327"/>
      <c r="AC29" s="1327"/>
      <c r="AD29" s="1328"/>
      <c r="AE29" s="1326"/>
      <c r="AF29" s="1327"/>
      <c r="AG29" s="1327"/>
      <c r="AH29" s="1327"/>
      <c r="AI29" s="1327"/>
      <c r="AJ29" s="1327"/>
      <c r="AK29" s="1327"/>
      <c r="AL29" s="1327"/>
      <c r="AM29" s="1328"/>
      <c r="AN29" s="344"/>
      <c r="AO29" s="344"/>
      <c r="AP29" s="336"/>
      <c r="AQ29" s="336"/>
      <c r="AR29" s="336"/>
      <c r="AS29" s="336"/>
      <c r="AT29" s="336"/>
      <c r="AU29" s="336"/>
      <c r="AV29" s="336"/>
      <c r="AW29" s="336"/>
      <c r="AX29" s="336"/>
    </row>
    <row r="30" spans="2:50">
      <c r="B30" s="352"/>
      <c r="C30" s="370"/>
      <c r="D30" s="1332"/>
      <c r="E30" s="1332"/>
      <c r="F30" s="1332"/>
      <c r="G30" s="1332"/>
      <c r="H30" s="1332"/>
      <c r="I30" s="1332"/>
      <c r="J30" s="1332"/>
      <c r="K30" s="1331"/>
      <c r="L30" s="1331"/>
      <c r="M30" s="1331"/>
      <c r="N30" s="1331"/>
      <c r="O30" s="1331"/>
      <c r="P30" s="1331"/>
      <c r="Q30" s="1331"/>
      <c r="R30" s="1331"/>
      <c r="S30" s="1331"/>
      <c r="T30" s="391"/>
      <c r="U30" s="1326"/>
      <c r="V30" s="1327"/>
      <c r="W30" s="1327"/>
      <c r="X30" s="1327"/>
      <c r="Y30" s="1327"/>
      <c r="Z30" s="1327"/>
      <c r="AA30" s="1327"/>
      <c r="AB30" s="1327"/>
      <c r="AC30" s="1327"/>
      <c r="AD30" s="1328"/>
      <c r="AE30" s="1326"/>
      <c r="AF30" s="1327"/>
      <c r="AG30" s="1327"/>
      <c r="AH30" s="1327"/>
      <c r="AI30" s="1327"/>
      <c r="AJ30" s="1327"/>
      <c r="AK30" s="1327"/>
      <c r="AL30" s="1327"/>
      <c r="AM30" s="1328"/>
      <c r="AN30" s="344"/>
      <c r="AO30" s="344"/>
      <c r="AP30" s="336"/>
      <c r="AQ30" s="336"/>
      <c r="AR30" s="336"/>
      <c r="AS30" s="336"/>
      <c r="AT30" s="336"/>
      <c r="AU30" s="336"/>
      <c r="AV30" s="336"/>
      <c r="AW30" s="336"/>
      <c r="AX30" s="336"/>
    </row>
    <row r="31" spans="2:50">
      <c r="B31" s="352"/>
      <c r="C31" s="370"/>
      <c r="D31" s="1332"/>
      <c r="E31" s="1332"/>
      <c r="F31" s="1332"/>
      <c r="G31" s="1332"/>
      <c r="H31" s="1332"/>
      <c r="I31" s="1332"/>
      <c r="J31" s="1332"/>
      <c r="K31" s="1331"/>
      <c r="L31" s="1331"/>
      <c r="M31" s="1331"/>
      <c r="N31" s="1331"/>
      <c r="O31" s="1331"/>
      <c r="P31" s="1331"/>
      <c r="Q31" s="1331"/>
      <c r="R31" s="1331"/>
      <c r="S31" s="1331"/>
      <c r="T31" s="391"/>
      <c r="U31" s="1326"/>
      <c r="V31" s="1327"/>
      <c r="W31" s="1327"/>
      <c r="X31" s="1327"/>
      <c r="Y31" s="1327"/>
      <c r="Z31" s="1327"/>
      <c r="AA31" s="1327"/>
      <c r="AB31" s="1327"/>
      <c r="AC31" s="1327"/>
      <c r="AD31" s="1328"/>
      <c r="AE31" s="1326"/>
      <c r="AF31" s="1327"/>
      <c r="AG31" s="1327"/>
      <c r="AH31" s="1327"/>
      <c r="AI31" s="1327"/>
      <c r="AJ31" s="1327"/>
      <c r="AK31" s="1327"/>
      <c r="AL31" s="1327"/>
      <c r="AM31" s="1328"/>
      <c r="AN31" s="344"/>
      <c r="AO31" s="344"/>
      <c r="AP31" s="336"/>
      <c r="AQ31" s="336"/>
      <c r="AR31" s="336"/>
      <c r="AS31" s="336"/>
      <c r="AT31" s="336"/>
      <c r="AU31" s="336"/>
      <c r="AV31" s="336"/>
      <c r="AW31" s="336"/>
      <c r="AX31" s="336"/>
    </row>
    <row r="32" spans="2:50">
      <c r="B32" s="352"/>
      <c r="C32" s="370"/>
      <c r="D32" s="1339" t="s">
        <v>622</v>
      </c>
      <c r="E32" s="1339"/>
      <c r="F32" s="1339"/>
      <c r="G32" s="1339"/>
      <c r="H32" s="1339"/>
      <c r="I32" s="1339"/>
      <c r="J32" s="1339"/>
      <c r="K32" s="1335">
        <v>0</v>
      </c>
      <c r="L32" s="1335"/>
      <c r="M32" s="1335"/>
      <c r="N32" s="1335"/>
      <c r="O32" s="1335"/>
      <c r="P32" s="1335"/>
      <c r="Q32" s="1335"/>
      <c r="R32" s="1335"/>
      <c r="S32" s="1335"/>
      <c r="T32" s="391"/>
      <c r="U32" s="392"/>
      <c r="V32" s="1318"/>
      <c r="W32" s="1318"/>
      <c r="X32" s="1318"/>
      <c r="Y32" s="1318"/>
      <c r="Z32" s="1318"/>
      <c r="AA32" s="1318"/>
      <c r="AB32" s="1318"/>
      <c r="AC32" s="1318"/>
      <c r="AD32" s="393"/>
      <c r="AE32" s="394"/>
      <c r="AF32" s="1312"/>
      <c r="AG32" s="1312"/>
      <c r="AH32" s="1312"/>
      <c r="AI32" s="1312"/>
      <c r="AJ32" s="1312"/>
      <c r="AK32" s="1312"/>
      <c r="AL32" s="1312"/>
      <c r="AM32" s="395"/>
      <c r="AN32" s="344"/>
      <c r="AO32" s="344"/>
      <c r="AP32" s="336"/>
      <c r="AQ32" s="336"/>
      <c r="AR32" s="336"/>
      <c r="AS32" s="336"/>
      <c r="AT32" s="336"/>
      <c r="AU32" s="336"/>
      <c r="AV32" s="336"/>
      <c r="AW32" s="336"/>
      <c r="AX32" s="336"/>
    </row>
    <row r="33" spans="2:51">
      <c r="B33" s="352"/>
      <c r="C33" s="370"/>
      <c r="D33" s="1339" t="s">
        <v>623</v>
      </c>
      <c r="E33" s="1339"/>
      <c r="F33" s="1339"/>
      <c r="G33" s="1339"/>
      <c r="H33" s="1339"/>
      <c r="I33" s="1339"/>
      <c r="J33" s="1339"/>
      <c r="K33" s="1335">
        <v>0</v>
      </c>
      <c r="L33" s="1335"/>
      <c r="M33" s="1335"/>
      <c r="N33" s="1335"/>
      <c r="O33" s="1335"/>
      <c r="P33" s="1335"/>
      <c r="Q33" s="1335"/>
      <c r="R33" s="1335"/>
      <c r="S33" s="1335"/>
      <c r="T33" s="391"/>
      <c r="U33" s="392"/>
      <c r="V33" s="1318"/>
      <c r="W33" s="1318"/>
      <c r="X33" s="1318"/>
      <c r="Y33" s="1318"/>
      <c r="Z33" s="1318"/>
      <c r="AA33" s="1318"/>
      <c r="AB33" s="1318"/>
      <c r="AC33" s="1318"/>
      <c r="AD33" s="393"/>
      <c r="AE33" s="394"/>
      <c r="AF33" s="1312"/>
      <c r="AG33" s="1312"/>
      <c r="AH33" s="1312"/>
      <c r="AI33" s="1312"/>
      <c r="AJ33" s="1312"/>
      <c r="AK33" s="1312"/>
      <c r="AL33" s="1312"/>
      <c r="AM33" s="395"/>
      <c r="AN33" s="344"/>
      <c r="AO33" s="344"/>
      <c r="AP33" s="336"/>
      <c r="AQ33" s="336"/>
      <c r="AR33" s="336"/>
      <c r="AS33" s="336"/>
      <c r="AT33" s="336"/>
      <c r="AU33" s="336"/>
      <c r="AV33" s="336"/>
      <c r="AW33" s="336"/>
      <c r="AX33" s="336"/>
    </row>
    <row r="34" spans="2:51">
      <c r="B34" s="352"/>
      <c r="C34" s="370"/>
      <c r="D34" s="1339" t="s">
        <v>620</v>
      </c>
      <c r="E34" s="1339"/>
      <c r="F34" s="1339"/>
      <c r="G34" s="1339"/>
      <c r="H34" s="1339"/>
      <c r="I34" s="1339"/>
      <c r="J34" s="1339"/>
      <c r="K34" s="1335">
        <v>0</v>
      </c>
      <c r="L34" s="1335"/>
      <c r="M34" s="1335"/>
      <c r="N34" s="1335"/>
      <c r="O34" s="1335"/>
      <c r="P34" s="1335"/>
      <c r="Q34" s="1335"/>
      <c r="R34" s="1335"/>
      <c r="S34" s="1335"/>
      <c r="T34" s="396"/>
      <c r="U34" s="392"/>
      <c r="V34" s="1319"/>
      <c r="W34" s="1319"/>
      <c r="X34" s="1319"/>
      <c r="Y34" s="1319"/>
      <c r="Z34" s="1319"/>
      <c r="AA34" s="1319"/>
      <c r="AB34" s="1319"/>
      <c r="AC34" s="1319"/>
      <c r="AD34" s="393"/>
      <c r="AE34" s="394"/>
      <c r="AF34" s="1313"/>
      <c r="AG34" s="1314"/>
      <c r="AH34" s="1314"/>
      <c r="AI34" s="1314"/>
      <c r="AJ34" s="1314"/>
      <c r="AK34" s="1314"/>
      <c r="AL34" s="1315"/>
      <c r="AM34" s="395"/>
      <c r="AN34" s="344"/>
      <c r="AO34" s="344"/>
      <c r="AP34" s="336"/>
      <c r="AQ34" s="336"/>
      <c r="AR34" s="336"/>
      <c r="AS34" s="336"/>
      <c r="AT34" s="336"/>
      <c r="AU34" s="336"/>
      <c r="AV34" s="336"/>
      <c r="AW34" s="336"/>
      <c r="AX34" s="336"/>
    </row>
    <row r="35" spans="2:51">
      <c r="B35" s="352"/>
      <c r="C35" s="370"/>
      <c r="D35" s="1339" t="s">
        <v>621</v>
      </c>
      <c r="E35" s="1339"/>
      <c r="F35" s="1339"/>
      <c r="G35" s="1339"/>
      <c r="H35" s="1339"/>
      <c r="I35" s="1339"/>
      <c r="J35" s="1339"/>
      <c r="K35" s="1335">
        <v>0</v>
      </c>
      <c r="L35" s="1335"/>
      <c r="M35" s="1335"/>
      <c r="N35" s="1335"/>
      <c r="O35" s="1335"/>
      <c r="P35" s="1335"/>
      <c r="Q35" s="1335"/>
      <c r="R35" s="1335"/>
      <c r="S35" s="1335"/>
      <c r="T35" s="396"/>
      <c r="U35" s="392"/>
      <c r="V35" s="1320"/>
      <c r="W35" s="1320"/>
      <c r="X35" s="1320"/>
      <c r="Y35" s="1320"/>
      <c r="Z35" s="1320"/>
      <c r="AA35" s="1320"/>
      <c r="AB35" s="1320"/>
      <c r="AC35" s="1320"/>
      <c r="AD35" s="393"/>
      <c r="AE35" s="394"/>
      <c r="AF35" s="1312"/>
      <c r="AG35" s="1312"/>
      <c r="AH35" s="1312"/>
      <c r="AI35" s="1312"/>
      <c r="AJ35" s="1312"/>
      <c r="AK35" s="1312"/>
      <c r="AL35" s="1312"/>
      <c r="AM35" s="395"/>
      <c r="AN35" s="344"/>
      <c r="AO35" s="344"/>
      <c r="AP35" s="336"/>
      <c r="AQ35" s="336"/>
      <c r="AR35" s="336"/>
      <c r="AS35" s="336"/>
      <c r="AT35" s="336"/>
      <c r="AU35" s="336"/>
      <c r="AV35" s="336"/>
      <c r="AW35" s="336"/>
      <c r="AX35" s="336"/>
    </row>
    <row r="36" spans="2:51">
      <c r="B36" s="352"/>
      <c r="C36" s="364"/>
      <c r="D36" s="1339" t="s">
        <v>110</v>
      </c>
      <c r="E36" s="1339"/>
      <c r="F36" s="1339"/>
      <c r="G36" s="1339"/>
      <c r="H36" s="1339"/>
      <c r="I36" s="1339"/>
      <c r="J36" s="1339"/>
      <c r="K36" s="1335">
        <v>0</v>
      </c>
      <c r="L36" s="1335"/>
      <c r="M36" s="1335"/>
      <c r="N36" s="1335"/>
      <c r="O36" s="1335"/>
      <c r="P36" s="1335"/>
      <c r="Q36" s="1335"/>
      <c r="R36" s="1335"/>
      <c r="S36" s="1335"/>
      <c r="T36" s="362"/>
      <c r="U36" s="397"/>
      <c r="V36" s="1317"/>
      <c r="W36" s="1317"/>
      <c r="X36" s="1317"/>
      <c r="Y36" s="1317"/>
      <c r="Z36" s="1317"/>
      <c r="AA36" s="1317"/>
      <c r="AB36" s="1317"/>
      <c r="AC36" s="1317"/>
      <c r="AD36" s="398"/>
      <c r="AE36" s="399"/>
      <c r="AF36" s="1316"/>
      <c r="AG36" s="1316"/>
      <c r="AH36" s="1316"/>
      <c r="AI36" s="1316"/>
      <c r="AJ36" s="1316"/>
      <c r="AK36" s="1316"/>
      <c r="AL36" s="1316"/>
      <c r="AM36" s="400"/>
      <c r="AN36" s="344"/>
      <c r="AO36" s="344"/>
      <c r="AP36" s="336"/>
      <c r="AQ36" s="336"/>
      <c r="AR36" s="336"/>
      <c r="AS36" s="336"/>
      <c r="AT36" s="336"/>
      <c r="AU36" s="336"/>
      <c r="AV36" s="336"/>
      <c r="AW36" s="336"/>
      <c r="AX36" s="336"/>
    </row>
    <row r="37" spans="2:51" ht="4.5" customHeight="1">
      <c r="B37" s="352"/>
      <c r="C37" s="385"/>
      <c r="D37" s="344"/>
      <c r="E37" s="344"/>
      <c r="F37" s="344"/>
      <c r="G37" s="344"/>
      <c r="H37" s="344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6"/>
      <c r="V37" s="344"/>
      <c r="W37" s="344"/>
      <c r="X37" s="344"/>
      <c r="Y37" s="344"/>
      <c r="Z37" s="344"/>
      <c r="AA37" s="344"/>
      <c r="AB37" s="344"/>
      <c r="AC37" s="344"/>
      <c r="AD37" s="344"/>
      <c r="AE37" s="344"/>
      <c r="AF37" s="344"/>
      <c r="AG37" s="344"/>
      <c r="AH37" s="344"/>
      <c r="AI37" s="344"/>
      <c r="AJ37" s="344"/>
      <c r="AK37" s="344"/>
      <c r="AL37" s="344"/>
      <c r="AM37" s="344"/>
      <c r="AN37" s="344"/>
      <c r="AO37" s="344"/>
      <c r="AP37" s="336"/>
      <c r="AQ37" s="336"/>
      <c r="AR37" s="336"/>
      <c r="AS37" s="336"/>
      <c r="AT37" s="336"/>
      <c r="AU37" s="336"/>
      <c r="AV37" s="336"/>
      <c r="AW37" s="336"/>
      <c r="AX37" s="336"/>
    </row>
    <row r="38" spans="2:51">
      <c r="B38" s="352"/>
      <c r="C38" s="1311" t="s">
        <v>342</v>
      </c>
      <c r="D38" s="1311"/>
      <c r="E38" s="1311"/>
      <c r="F38" s="1311"/>
      <c r="G38" s="1311"/>
      <c r="H38" s="1311"/>
      <c r="I38" s="1311"/>
      <c r="J38" s="1311"/>
      <c r="K38" s="1311"/>
      <c r="L38" s="1311"/>
      <c r="M38" s="1311"/>
      <c r="N38" s="1311"/>
      <c r="O38" s="1311"/>
      <c r="P38" s="1311"/>
      <c r="Q38" s="1311"/>
      <c r="R38" s="1311"/>
      <c r="S38" s="1311"/>
      <c r="T38" s="1311"/>
      <c r="U38" s="1311"/>
      <c r="V38" s="1311"/>
      <c r="W38" s="1311"/>
      <c r="X38" s="1311"/>
      <c r="Y38" s="1311"/>
      <c r="Z38" s="1311"/>
      <c r="AA38" s="1311"/>
      <c r="AB38" s="1311"/>
      <c r="AC38" s="1311"/>
      <c r="AD38" s="1311"/>
      <c r="AE38" s="1311"/>
      <c r="AF38" s="1311"/>
      <c r="AG38" s="1311"/>
      <c r="AH38" s="1311"/>
      <c r="AI38" s="1311"/>
      <c r="AJ38" s="1311"/>
      <c r="AK38" s="1311"/>
      <c r="AL38" s="1311"/>
      <c r="AM38" s="1311"/>
      <c r="AN38" s="344"/>
      <c r="AO38" s="344"/>
      <c r="AP38" s="336"/>
      <c r="AQ38" s="336"/>
      <c r="AR38" s="336"/>
      <c r="AS38" s="336"/>
      <c r="AT38" s="336"/>
      <c r="AU38" s="336"/>
      <c r="AV38" s="336"/>
      <c r="AW38" s="336"/>
      <c r="AX38" s="336"/>
    </row>
    <row r="39" spans="2:51" ht="2.25" customHeight="1">
      <c r="B39" s="352"/>
      <c r="C39" s="385"/>
      <c r="D39" s="344"/>
      <c r="E39" s="344"/>
      <c r="F39" s="344"/>
      <c r="G39" s="344"/>
      <c r="H39" s="344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6"/>
      <c r="V39" s="344"/>
      <c r="W39" s="344"/>
      <c r="X39" s="344"/>
      <c r="Y39" s="344"/>
      <c r="Z39" s="344"/>
      <c r="AA39" s="344"/>
      <c r="AB39" s="344"/>
      <c r="AC39" s="344"/>
      <c r="AD39" s="344"/>
      <c r="AE39" s="344"/>
      <c r="AF39" s="344"/>
      <c r="AG39" s="344"/>
      <c r="AH39" s="344"/>
      <c r="AI39" s="344"/>
      <c r="AJ39" s="344"/>
      <c r="AK39" s="344"/>
      <c r="AL39" s="344"/>
      <c r="AM39" s="344"/>
      <c r="AN39" s="344"/>
      <c r="AO39" s="344"/>
      <c r="AP39" s="336"/>
      <c r="AQ39" s="336"/>
      <c r="AR39" s="336"/>
      <c r="AS39" s="336"/>
      <c r="AT39" s="336"/>
      <c r="AU39" s="336"/>
      <c r="AV39" s="336"/>
      <c r="AW39" s="336"/>
      <c r="AX39" s="336"/>
    </row>
    <row r="40" spans="2:51">
      <c r="B40" s="401"/>
      <c r="C40" s="1311" t="s">
        <v>343</v>
      </c>
      <c r="D40" s="1311"/>
      <c r="E40" s="1311"/>
      <c r="F40" s="1311"/>
      <c r="G40" s="1311"/>
      <c r="H40" s="1311"/>
      <c r="I40" s="1311"/>
      <c r="J40" s="1311"/>
      <c r="K40" s="1311"/>
      <c r="L40" s="1311"/>
      <c r="M40" s="1311"/>
      <c r="N40" s="1311"/>
      <c r="O40" s="1311"/>
      <c r="P40" s="1311"/>
      <c r="Q40" s="1311"/>
      <c r="R40" s="1311"/>
      <c r="S40" s="1311"/>
      <c r="T40" s="1311"/>
      <c r="U40" s="1311"/>
      <c r="V40" s="1311"/>
      <c r="W40" s="1311"/>
      <c r="X40" s="1311"/>
      <c r="Y40" s="1311"/>
      <c r="Z40" s="1311"/>
      <c r="AA40" s="1311"/>
      <c r="AB40" s="1311"/>
      <c r="AC40" s="1311"/>
      <c r="AD40" s="1311"/>
      <c r="AE40" s="1311"/>
      <c r="AF40" s="1311"/>
      <c r="AG40" s="1311"/>
      <c r="AH40" s="1311"/>
      <c r="AI40" s="1311"/>
      <c r="AJ40" s="1311"/>
      <c r="AK40" s="1311"/>
      <c r="AL40" s="1311"/>
      <c r="AM40" s="1311"/>
      <c r="AN40" s="353"/>
      <c r="AO40" s="353"/>
    </row>
    <row r="41" spans="2:51" ht="3" customHeight="1">
      <c r="B41" s="401"/>
      <c r="C41" s="403"/>
      <c r="AN41" s="353"/>
      <c r="AO41" s="353"/>
    </row>
    <row r="42" spans="2:51">
      <c r="B42" s="401"/>
      <c r="C42" s="404" t="s">
        <v>344</v>
      </c>
      <c r="E42" s="353" t="s">
        <v>124</v>
      </c>
      <c r="V42" s="473"/>
      <c r="W42" s="1334"/>
      <c r="X42" s="1334"/>
      <c r="Y42" s="1334"/>
      <c r="Z42" s="1334"/>
      <c r="AA42" s="1334"/>
      <c r="AB42" s="473"/>
      <c r="AC42" s="1334"/>
      <c r="AD42" s="1334"/>
      <c r="AE42" s="1334"/>
      <c r="AF42" s="1334"/>
      <c r="AG42" s="1334"/>
      <c r="AH42" s="473"/>
      <c r="AI42" s="1336" t="s">
        <v>608</v>
      </c>
      <c r="AJ42" s="1336"/>
      <c r="AK42" s="1336"/>
      <c r="AL42" s="1336"/>
      <c r="AM42" s="1336"/>
      <c r="AN42" s="353"/>
      <c r="AO42" s="353"/>
      <c r="AY42" s="402"/>
    </row>
    <row r="43" spans="2:51">
      <c r="B43" s="401"/>
      <c r="C43" s="404"/>
      <c r="E43" s="353" t="s">
        <v>145</v>
      </c>
      <c r="G43" s="353" t="s">
        <v>346</v>
      </c>
      <c r="V43" s="473" t="s">
        <v>345</v>
      </c>
      <c r="W43" s="1343">
        <f>Calculation!S14</f>
        <v>361113</v>
      </c>
      <c r="X43" s="1344"/>
      <c r="Y43" s="1344"/>
      <c r="Z43" s="1344"/>
      <c r="AA43" s="1345"/>
      <c r="AB43" s="473"/>
      <c r="AC43" s="1334"/>
      <c r="AD43" s="1334"/>
      <c r="AE43" s="1334"/>
      <c r="AF43" s="1334"/>
      <c r="AG43" s="1334"/>
      <c r="AH43" s="473"/>
      <c r="AI43" s="1334"/>
      <c r="AJ43" s="1334"/>
      <c r="AK43" s="1334"/>
      <c r="AL43" s="1334"/>
      <c r="AM43" s="1334"/>
      <c r="AN43" s="353"/>
      <c r="AO43" s="353"/>
      <c r="AY43" s="402"/>
    </row>
    <row r="44" spans="2:51">
      <c r="B44" s="401"/>
      <c r="C44" s="404"/>
      <c r="G44" s="353" t="s">
        <v>347</v>
      </c>
      <c r="T44" s="474"/>
      <c r="U44" s="372"/>
      <c r="V44" s="473"/>
      <c r="W44" s="1322"/>
      <c r="X44" s="1322"/>
      <c r="Y44" s="1322"/>
      <c r="Z44" s="1322"/>
      <c r="AA44" s="1322"/>
      <c r="AB44" s="473"/>
      <c r="AC44" s="1334"/>
      <c r="AD44" s="1334"/>
      <c r="AE44" s="1334"/>
      <c r="AF44" s="1334"/>
      <c r="AG44" s="1334"/>
      <c r="AH44" s="473"/>
      <c r="AI44" s="1334"/>
      <c r="AJ44" s="1334"/>
      <c r="AK44" s="1334"/>
      <c r="AL44" s="1334"/>
      <c r="AM44" s="1334"/>
      <c r="AN44" s="353"/>
      <c r="AO44" s="353"/>
      <c r="AY44" s="402"/>
    </row>
    <row r="45" spans="2:51">
      <c r="B45" s="401"/>
      <c r="C45" s="404"/>
      <c r="E45" s="353" t="s">
        <v>116</v>
      </c>
      <c r="G45" s="353" t="s">
        <v>348</v>
      </c>
      <c r="V45" s="473" t="s">
        <v>345</v>
      </c>
      <c r="W45" s="1349">
        <v>0</v>
      </c>
      <c r="X45" s="1350"/>
      <c r="Y45" s="1350"/>
      <c r="Z45" s="1350"/>
      <c r="AA45" s="1351"/>
      <c r="AB45" s="473"/>
      <c r="AC45" s="1334"/>
      <c r="AD45" s="1334"/>
      <c r="AE45" s="1334"/>
      <c r="AF45" s="1334"/>
      <c r="AG45" s="1334"/>
      <c r="AH45" s="473"/>
      <c r="AI45" s="1334"/>
      <c r="AJ45" s="1334"/>
      <c r="AK45" s="1334"/>
      <c r="AL45" s="1334"/>
      <c r="AM45" s="1334"/>
      <c r="AN45" s="353"/>
      <c r="AO45" s="353"/>
      <c r="AY45" s="402"/>
    </row>
    <row r="46" spans="2:51">
      <c r="B46" s="401"/>
      <c r="C46" s="404"/>
      <c r="G46" s="353" t="s">
        <v>349</v>
      </c>
      <c r="V46" s="473"/>
      <c r="W46" s="1322"/>
      <c r="X46" s="1322"/>
      <c r="Y46" s="1322"/>
      <c r="Z46" s="1322"/>
      <c r="AA46" s="1322"/>
      <c r="AB46" s="473"/>
      <c r="AC46" s="1334"/>
      <c r="AD46" s="1334"/>
      <c r="AE46" s="1334"/>
      <c r="AF46" s="1334"/>
      <c r="AG46" s="1334"/>
      <c r="AH46" s="473"/>
      <c r="AI46" s="1334"/>
      <c r="AJ46" s="1334"/>
      <c r="AK46" s="1334"/>
      <c r="AL46" s="1334"/>
      <c r="AM46" s="1334"/>
      <c r="AN46" s="353"/>
      <c r="AO46" s="353"/>
      <c r="AY46" s="402"/>
    </row>
    <row r="47" spans="2:51">
      <c r="B47" s="401"/>
      <c r="C47" s="404"/>
      <c r="G47" s="353" t="s">
        <v>350</v>
      </c>
      <c r="T47" s="474"/>
      <c r="U47" s="475"/>
      <c r="V47" s="473"/>
      <c r="W47" s="1322"/>
      <c r="X47" s="1322"/>
      <c r="Y47" s="1322"/>
      <c r="Z47" s="1322"/>
      <c r="AA47" s="1322"/>
      <c r="AB47" s="473"/>
      <c r="AC47" s="1334"/>
      <c r="AD47" s="1334"/>
      <c r="AE47" s="1334"/>
      <c r="AF47" s="1334"/>
      <c r="AG47" s="1334"/>
      <c r="AH47" s="473"/>
      <c r="AI47" s="1334"/>
      <c r="AJ47" s="1334"/>
      <c r="AK47" s="1334"/>
      <c r="AL47" s="1334"/>
      <c r="AM47" s="1334"/>
      <c r="AN47" s="353"/>
      <c r="AO47" s="353"/>
      <c r="AY47" s="402"/>
    </row>
    <row r="48" spans="2:51">
      <c r="B48" s="401"/>
      <c r="C48" s="404"/>
      <c r="E48" s="353" t="s">
        <v>146</v>
      </c>
      <c r="G48" s="353" t="s">
        <v>351</v>
      </c>
      <c r="V48" s="473" t="s">
        <v>345</v>
      </c>
      <c r="W48" s="1343">
        <f>Calculation!S21</f>
        <v>0</v>
      </c>
      <c r="X48" s="1344"/>
      <c r="Y48" s="1344"/>
      <c r="Z48" s="1344"/>
      <c r="AA48" s="1345"/>
      <c r="AB48" s="473"/>
      <c r="AC48" s="1334"/>
      <c r="AD48" s="1334"/>
      <c r="AE48" s="1334"/>
      <c r="AF48" s="1334"/>
      <c r="AG48" s="1334"/>
      <c r="AH48" s="473"/>
      <c r="AI48" s="1334"/>
      <c r="AJ48" s="1334"/>
      <c r="AK48" s="1334"/>
      <c r="AL48" s="1334"/>
      <c r="AM48" s="1334"/>
      <c r="AN48" s="353"/>
      <c r="AO48" s="353"/>
      <c r="AY48" s="402"/>
    </row>
    <row r="49" spans="1:51">
      <c r="B49" s="401"/>
      <c r="C49" s="404"/>
      <c r="G49" s="353" t="s">
        <v>352</v>
      </c>
      <c r="U49" s="476"/>
      <c r="V49" s="473"/>
      <c r="W49" s="1322"/>
      <c r="X49" s="1322"/>
      <c r="Y49" s="1322"/>
      <c r="Z49" s="1322"/>
      <c r="AA49" s="1322"/>
      <c r="AB49" s="473"/>
      <c r="AC49" s="1334"/>
      <c r="AD49" s="1334"/>
      <c r="AE49" s="1334"/>
      <c r="AF49" s="1334"/>
      <c r="AG49" s="1334"/>
      <c r="AH49" s="473"/>
      <c r="AI49" s="1334"/>
      <c r="AJ49" s="1334"/>
      <c r="AK49" s="1334"/>
      <c r="AL49" s="1334"/>
      <c r="AM49" s="1334"/>
      <c r="AN49" s="353"/>
      <c r="AO49" s="353"/>
      <c r="AY49" s="402"/>
    </row>
    <row r="50" spans="1:51">
      <c r="B50" s="401"/>
      <c r="C50" s="404"/>
      <c r="G50" s="353" t="s">
        <v>350</v>
      </c>
      <c r="T50" s="474"/>
      <c r="V50" s="473"/>
      <c r="W50" s="1322"/>
      <c r="X50" s="1322"/>
      <c r="Y50" s="1322"/>
      <c r="Z50" s="1322"/>
      <c r="AA50" s="1322"/>
      <c r="AB50" s="473"/>
      <c r="AC50" s="1334"/>
      <c r="AD50" s="1334"/>
      <c r="AE50" s="1334"/>
      <c r="AF50" s="1334"/>
      <c r="AG50" s="1334"/>
      <c r="AH50" s="473"/>
      <c r="AI50" s="1334"/>
      <c r="AJ50" s="1334"/>
      <c r="AK50" s="1334"/>
      <c r="AL50" s="1334"/>
      <c r="AM50" s="1334"/>
      <c r="AN50" s="353"/>
      <c r="AO50" s="353"/>
      <c r="AY50" s="402"/>
    </row>
    <row r="51" spans="1:51">
      <c r="B51" s="401"/>
      <c r="C51" s="404"/>
      <c r="E51" s="353" t="s">
        <v>117</v>
      </c>
      <c r="G51" s="353" t="s">
        <v>110</v>
      </c>
      <c r="T51" s="474"/>
      <c r="V51" s="473"/>
      <c r="W51" s="1322"/>
      <c r="X51" s="1322"/>
      <c r="Y51" s="1322"/>
      <c r="Z51" s="1322"/>
      <c r="AA51" s="1322"/>
      <c r="AB51" s="473" t="s">
        <v>345</v>
      </c>
      <c r="AC51" s="1343">
        <f>W43+W45+W48</f>
        <v>361113</v>
      </c>
      <c r="AD51" s="1344"/>
      <c r="AE51" s="1344"/>
      <c r="AF51" s="1344"/>
      <c r="AG51" s="1345"/>
      <c r="AH51" s="473"/>
      <c r="AI51" s="1334"/>
      <c r="AJ51" s="1334"/>
      <c r="AK51" s="1334"/>
      <c r="AL51" s="1334"/>
      <c r="AM51" s="1334"/>
      <c r="AN51" s="353"/>
      <c r="AO51" s="353"/>
      <c r="AY51" s="402"/>
    </row>
    <row r="52" spans="1:51">
      <c r="B52" s="401"/>
      <c r="C52" s="404" t="s">
        <v>353</v>
      </c>
      <c r="E52" s="353" t="s">
        <v>354</v>
      </c>
      <c r="T52" s="474"/>
      <c r="V52" s="473"/>
      <c r="W52" s="1353"/>
      <c r="X52" s="1353"/>
      <c r="Y52" s="1353"/>
      <c r="Z52" s="1353"/>
      <c r="AA52" s="1353"/>
      <c r="AB52" s="473"/>
      <c r="AC52" s="1334"/>
      <c r="AD52" s="1334"/>
      <c r="AE52" s="1334"/>
      <c r="AF52" s="1334"/>
      <c r="AG52" s="1334"/>
      <c r="AH52" s="473"/>
      <c r="AI52" s="1334"/>
      <c r="AJ52" s="1334"/>
      <c r="AK52" s="1334"/>
      <c r="AL52" s="1334"/>
      <c r="AM52" s="1334"/>
      <c r="AN52" s="353"/>
      <c r="AO52" s="353"/>
      <c r="AY52" s="402"/>
    </row>
    <row r="53" spans="1:51">
      <c r="B53" s="401"/>
      <c r="C53" s="404"/>
      <c r="E53" s="353" t="s">
        <v>355</v>
      </c>
      <c r="J53" s="407"/>
      <c r="K53" s="407"/>
      <c r="L53" s="407"/>
      <c r="M53" s="1372" t="str">
        <f>Salary!S10</f>
        <v>P. T. A.</v>
      </c>
      <c r="N53" s="1372"/>
      <c r="O53" s="1372"/>
      <c r="P53" s="1372"/>
      <c r="Q53" s="1372"/>
      <c r="R53" s="1372"/>
      <c r="S53" s="1372"/>
      <c r="T53" s="474"/>
      <c r="U53" s="372"/>
      <c r="V53" s="473" t="s">
        <v>345</v>
      </c>
      <c r="W53" s="1352"/>
      <c r="X53" s="1352"/>
      <c r="Y53" s="1352"/>
      <c r="Z53" s="1352"/>
      <c r="AA53" s="1352"/>
      <c r="AB53" s="473"/>
      <c r="AC53" s="1334"/>
      <c r="AD53" s="1334"/>
      <c r="AE53" s="1334"/>
      <c r="AF53" s="1334"/>
      <c r="AG53" s="1334"/>
      <c r="AH53" s="473"/>
      <c r="AI53" s="1334"/>
      <c r="AJ53" s="1334"/>
      <c r="AK53" s="1334"/>
      <c r="AL53" s="1334"/>
      <c r="AM53" s="1334"/>
      <c r="AN53" s="353"/>
      <c r="AO53" s="353"/>
      <c r="AY53" s="402"/>
    </row>
    <row r="54" spans="1:51">
      <c r="B54" s="401"/>
      <c r="C54" s="404"/>
      <c r="J54" s="407"/>
      <c r="K54" s="407"/>
      <c r="L54" s="407"/>
      <c r="M54" s="1338" t="str">
        <f>CONCATENATE(Salary!T10,AI42,Salary!S10)</f>
        <v>Washing All.  /  P. T. A.</v>
      </c>
      <c r="N54" s="1338"/>
      <c r="O54" s="1338"/>
      <c r="P54" s="1338"/>
      <c r="Q54" s="1338"/>
      <c r="R54" s="1338"/>
      <c r="S54" s="1338"/>
      <c r="T54" s="474"/>
      <c r="U54" s="372"/>
      <c r="V54" s="473" t="s">
        <v>345</v>
      </c>
      <c r="W54" s="1352">
        <f>Calculation!S28</f>
        <v>0</v>
      </c>
      <c r="X54" s="1352"/>
      <c r="Y54" s="1352"/>
      <c r="Z54" s="1352"/>
      <c r="AA54" s="1352"/>
      <c r="AB54" s="473"/>
      <c r="AC54" s="1334"/>
      <c r="AD54" s="1334"/>
      <c r="AE54" s="1334"/>
      <c r="AF54" s="1334"/>
      <c r="AG54" s="1334"/>
      <c r="AH54" s="473"/>
      <c r="AI54" s="1334"/>
      <c r="AJ54" s="1334"/>
      <c r="AK54" s="1334"/>
      <c r="AL54" s="1334"/>
      <c r="AM54" s="1334"/>
      <c r="AN54" s="353"/>
      <c r="AO54" s="353"/>
      <c r="AY54" s="402"/>
    </row>
    <row r="55" spans="1:51">
      <c r="B55" s="401"/>
      <c r="C55" s="404"/>
      <c r="F55" s="501"/>
      <c r="G55" s="501"/>
      <c r="H55" s="501"/>
      <c r="I55" s="501"/>
      <c r="J55" s="501"/>
      <c r="K55" s="501"/>
      <c r="L55" s="501"/>
      <c r="M55" s="514"/>
      <c r="N55" s="514"/>
      <c r="O55" s="514"/>
      <c r="P55" s="514"/>
      <c r="Q55" s="514"/>
      <c r="R55" s="514"/>
      <c r="S55" s="515" t="s">
        <v>356</v>
      </c>
      <c r="T55" s="474"/>
      <c r="U55" s="372"/>
      <c r="V55" s="473" t="s">
        <v>345</v>
      </c>
      <c r="W55" s="1352">
        <f>Calculation!S27</f>
        <v>0</v>
      </c>
      <c r="X55" s="1352"/>
      <c r="Y55" s="1352"/>
      <c r="Z55" s="1352"/>
      <c r="AA55" s="1352"/>
      <c r="AB55" s="473"/>
      <c r="AC55" s="1334"/>
      <c r="AD55" s="1334"/>
      <c r="AE55" s="1334"/>
      <c r="AF55" s="1334"/>
      <c r="AG55" s="1334"/>
      <c r="AH55" s="473"/>
      <c r="AI55" s="1334"/>
      <c r="AJ55" s="1334"/>
      <c r="AK55" s="1334"/>
      <c r="AL55" s="1334"/>
      <c r="AM55" s="1334"/>
      <c r="AN55" s="353"/>
      <c r="AO55" s="353"/>
      <c r="AY55" s="402"/>
    </row>
    <row r="56" spans="1:51" ht="15" customHeight="1">
      <c r="B56" s="401"/>
      <c r="C56" s="408"/>
      <c r="E56" s="500"/>
      <c r="F56" s="498"/>
      <c r="G56" s="498"/>
      <c r="H56" s="498"/>
      <c r="I56" s="498"/>
      <c r="J56" s="498"/>
      <c r="K56" s="498"/>
      <c r="L56" s="498"/>
      <c r="M56" s="514"/>
      <c r="N56" s="514"/>
      <c r="O56" s="514"/>
      <c r="P56" s="514"/>
      <c r="Q56" s="514"/>
      <c r="R56" s="514"/>
      <c r="S56" s="515" t="s">
        <v>611</v>
      </c>
      <c r="T56" s="474"/>
      <c r="U56" s="372"/>
      <c r="V56" s="473" t="s">
        <v>345</v>
      </c>
      <c r="W56" s="1352">
        <f>Calculation!S29</f>
        <v>2400</v>
      </c>
      <c r="X56" s="1352"/>
      <c r="Y56" s="1352"/>
      <c r="Z56" s="1352"/>
      <c r="AA56" s="1352"/>
      <c r="AB56" s="473"/>
      <c r="AC56" s="1359"/>
      <c r="AD56" s="1359"/>
      <c r="AE56" s="1359"/>
      <c r="AF56" s="1359"/>
      <c r="AG56" s="1359"/>
      <c r="AH56" s="473"/>
      <c r="AI56" s="1334"/>
      <c r="AJ56" s="1334"/>
      <c r="AK56" s="1334"/>
      <c r="AL56" s="1334"/>
      <c r="AM56" s="1334"/>
      <c r="AN56" s="353"/>
      <c r="AO56" s="353"/>
      <c r="AY56" s="402"/>
    </row>
    <row r="57" spans="1:51" s="414" customFormat="1">
      <c r="A57" s="409"/>
      <c r="B57" s="401"/>
      <c r="C57" s="410"/>
      <c r="D57" s="411"/>
      <c r="E57" s="411"/>
      <c r="F57" s="411"/>
      <c r="G57" s="411"/>
      <c r="H57" s="412" t="s">
        <v>357</v>
      </c>
      <c r="I57" s="1373" t="s">
        <v>358</v>
      </c>
      <c r="J57" s="1373"/>
      <c r="K57" s="1373"/>
      <c r="L57" s="1373"/>
      <c r="M57" s="1373"/>
      <c r="N57" s="1373"/>
      <c r="O57" s="1373"/>
      <c r="P57" s="1373"/>
      <c r="Q57" s="1373"/>
      <c r="R57" s="1373"/>
      <c r="S57" s="1373"/>
      <c r="T57" s="1373"/>
      <c r="U57" s="476"/>
      <c r="V57" s="473" t="s">
        <v>345</v>
      </c>
      <c r="W57" s="1360">
        <v>0</v>
      </c>
      <c r="X57" s="1361"/>
      <c r="Y57" s="1361"/>
      <c r="Z57" s="1361"/>
      <c r="AA57" s="1362"/>
      <c r="AB57" s="473" t="s">
        <v>345</v>
      </c>
      <c r="AC57" s="1343">
        <f>W53+W54+W55+W56+W57</f>
        <v>2400</v>
      </c>
      <c r="AD57" s="1344"/>
      <c r="AE57" s="1344"/>
      <c r="AF57" s="1344"/>
      <c r="AG57" s="1345"/>
      <c r="AH57" s="473"/>
      <c r="AI57" s="1334"/>
      <c r="AJ57" s="1334"/>
      <c r="AK57" s="1334"/>
      <c r="AL57" s="1334"/>
      <c r="AM57" s="1334"/>
      <c r="AN57" s="411"/>
      <c r="AO57" s="353"/>
      <c r="AP57" s="413"/>
      <c r="AQ57" s="413"/>
      <c r="AR57" s="413"/>
      <c r="AS57" s="413"/>
      <c r="AT57" s="413"/>
      <c r="AU57" s="413"/>
      <c r="AV57" s="413"/>
      <c r="AW57" s="413"/>
      <c r="AX57" s="413"/>
      <c r="AY57" s="413"/>
    </row>
    <row r="58" spans="1:51" s="414" customFormat="1" ht="3.75" customHeight="1">
      <c r="A58" s="409"/>
      <c r="B58" s="401"/>
      <c r="C58" s="410"/>
      <c r="D58" s="411"/>
      <c r="E58" s="411"/>
      <c r="F58" s="411"/>
      <c r="G58" s="411"/>
      <c r="H58" s="412"/>
      <c r="I58" s="499"/>
      <c r="J58" s="499"/>
      <c r="K58" s="499"/>
      <c r="L58" s="499"/>
      <c r="M58" s="499"/>
      <c r="N58" s="499"/>
      <c r="O58" s="499"/>
      <c r="P58" s="499"/>
      <c r="Q58" s="499"/>
      <c r="R58" s="499"/>
      <c r="S58" s="499"/>
      <c r="T58" s="474"/>
      <c r="U58" s="476"/>
      <c r="V58" s="473"/>
      <c r="W58" s="516"/>
      <c r="X58" s="516"/>
      <c r="Y58" s="516"/>
      <c r="Z58" s="516"/>
      <c r="AA58" s="516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11"/>
      <c r="AO58" s="353"/>
      <c r="AP58" s="413"/>
      <c r="AQ58" s="413"/>
      <c r="AR58" s="413"/>
      <c r="AS58" s="413"/>
      <c r="AT58" s="413"/>
      <c r="AU58" s="413"/>
      <c r="AV58" s="413"/>
      <c r="AW58" s="413"/>
      <c r="AX58" s="413"/>
      <c r="AY58" s="413"/>
    </row>
    <row r="59" spans="1:51">
      <c r="B59" s="401"/>
      <c r="C59" s="410" t="s">
        <v>359</v>
      </c>
      <c r="E59" s="353" t="s">
        <v>360</v>
      </c>
      <c r="T59" s="474"/>
      <c r="V59" s="473"/>
      <c r="W59" s="1322"/>
      <c r="X59" s="1322"/>
      <c r="Y59" s="1322"/>
      <c r="Z59" s="1322"/>
      <c r="AA59" s="1322"/>
      <c r="AB59" s="473" t="s">
        <v>345</v>
      </c>
      <c r="AC59" s="1343">
        <f>AC51-AC57</f>
        <v>358713</v>
      </c>
      <c r="AD59" s="1344"/>
      <c r="AE59" s="1344"/>
      <c r="AF59" s="1344"/>
      <c r="AG59" s="1345"/>
      <c r="AH59" s="473"/>
      <c r="AI59" s="1334"/>
      <c r="AJ59" s="1334"/>
      <c r="AK59" s="1334"/>
      <c r="AL59" s="1334"/>
      <c r="AM59" s="1334"/>
      <c r="AN59" s="353"/>
      <c r="AO59" s="353"/>
      <c r="AY59" s="402"/>
    </row>
    <row r="60" spans="1:51">
      <c r="B60" s="401"/>
      <c r="C60" s="410" t="s">
        <v>361</v>
      </c>
      <c r="E60" s="353" t="s">
        <v>362</v>
      </c>
      <c r="T60" s="474"/>
      <c r="V60" s="473"/>
      <c r="W60" s="1353"/>
      <c r="X60" s="1353"/>
      <c r="Y60" s="1353"/>
      <c r="Z60" s="1353"/>
      <c r="AA60" s="1353"/>
      <c r="AB60" s="473"/>
      <c r="AC60" s="1334"/>
      <c r="AD60" s="1334"/>
      <c r="AE60" s="1334"/>
      <c r="AF60" s="1334"/>
      <c r="AG60" s="1334"/>
      <c r="AH60" s="473"/>
      <c r="AI60" s="1334"/>
      <c r="AJ60" s="1334"/>
      <c r="AK60" s="1334"/>
      <c r="AL60" s="1334"/>
      <c r="AM60" s="1334"/>
      <c r="AN60" s="353"/>
      <c r="AO60" s="353"/>
      <c r="AY60" s="402"/>
    </row>
    <row r="61" spans="1:51">
      <c r="B61" s="401"/>
      <c r="C61" s="410"/>
      <c r="E61" s="353" t="s">
        <v>145</v>
      </c>
      <c r="G61" s="353" t="str">
        <f>Calculation!E31</f>
        <v>Entertainment allowance</v>
      </c>
      <c r="T61" s="474"/>
      <c r="U61" s="372"/>
      <c r="V61" s="473" t="s">
        <v>345</v>
      </c>
      <c r="W61" s="1352">
        <f>Calculation!S31</f>
        <v>0</v>
      </c>
      <c r="X61" s="1352"/>
      <c r="Y61" s="1352"/>
      <c r="Z61" s="1352"/>
      <c r="AA61" s="1352"/>
      <c r="AB61" s="473"/>
      <c r="AC61" s="1334"/>
      <c r="AD61" s="1334"/>
      <c r="AE61" s="1334"/>
      <c r="AF61" s="1334"/>
      <c r="AG61" s="1334"/>
      <c r="AH61" s="473"/>
      <c r="AI61" s="1334"/>
      <c r="AJ61" s="1334"/>
      <c r="AK61" s="1334"/>
      <c r="AL61" s="1334"/>
      <c r="AM61" s="1334"/>
      <c r="AN61" s="353"/>
      <c r="AO61" s="353"/>
      <c r="AY61" s="402"/>
    </row>
    <row r="62" spans="1:51">
      <c r="B62" s="401"/>
      <c r="C62" s="410"/>
      <c r="E62" s="353" t="s">
        <v>116</v>
      </c>
      <c r="G62" s="353" t="str">
        <f>Calculation!E30</f>
        <v>Professional Tax U/S 16(U)</v>
      </c>
      <c r="T62" s="474"/>
      <c r="U62" s="372"/>
      <c r="V62" s="473" t="s">
        <v>345</v>
      </c>
      <c r="W62" s="1352">
        <f>Calculation!S30</f>
        <v>2400</v>
      </c>
      <c r="X62" s="1352"/>
      <c r="Y62" s="1352"/>
      <c r="Z62" s="1352"/>
      <c r="AA62" s="1352"/>
      <c r="AB62" s="473"/>
      <c r="AC62" s="1334"/>
      <c r="AD62" s="1334"/>
      <c r="AE62" s="1334"/>
      <c r="AF62" s="1334"/>
      <c r="AG62" s="1334"/>
      <c r="AH62" s="473"/>
      <c r="AI62" s="1334"/>
      <c r="AJ62" s="1334"/>
      <c r="AK62" s="1334"/>
      <c r="AL62" s="1334"/>
      <c r="AM62" s="1334"/>
      <c r="AN62" s="353"/>
      <c r="AO62" s="353"/>
      <c r="AY62" s="402"/>
    </row>
    <row r="63" spans="1:51">
      <c r="B63" s="401"/>
      <c r="C63" s="410"/>
      <c r="E63" s="353" t="s">
        <v>146</v>
      </c>
      <c r="G63" s="353" t="str">
        <f>Salary!C63</f>
        <v>HBA Interest U/S 24(1) (vi)</v>
      </c>
      <c r="T63" s="474"/>
      <c r="U63" s="372"/>
      <c r="V63" s="473" t="s">
        <v>345</v>
      </c>
      <c r="W63" s="1352">
        <f>Calculation!V34</f>
        <v>0</v>
      </c>
      <c r="X63" s="1352"/>
      <c r="Y63" s="1352"/>
      <c r="Z63" s="1352"/>
      <c r="AA63" s="1352"/>
      <c r="AB63" s="473"/>
      <c r="AC63" s="1334"/>
      <c r="AD63" s="1334"/>
      <c r="AE63" s="1334"/>
      <c r="AF63" s="1334"/>
      <c r="AG63" s="1334"/>
      <c r="AH63" s="473"/>
      <c r="AI63" s="1334"/>
      <c r="AJ63" s="1334"/>
      <c r="AK63" s="1334"/>
      <c r="AL63" s="1334"/>
      <c r="AM63" s="1334"/>
      <c r="AN63" s="353"/>
      <c r="AO63" s="353"/>
      <c r="AY63" s="402"/>
    </row>
    <row r="64" spans="1:51">
      <c r="B64" s="401"/>
      <c r="C64" s="410"/>
      <c r="E64" s="353" t="s">
        <v>117</v>
      </c>
      <c r="G64" s="1374" t="s">
        <v>439</v>
      </c>
      <c r="H64" s="1374"/>
      <c r="I64" s="1374"/>
      <c r="J64" s="1374"/>
      <c r="K64" s="1374"/>
      <c r="L64" s="1374"/>
      <c r="M64" s="1374"/>
      <c r="N64" s="1374"/>
      <c r="O64" s="1374"/>
      <c r="P64" s="1374"/>
      <c r="Q64" s="1374"/>
      <c r="R64" s="1374"/>
      <c r="S64" s="1374"/>
      <c r="T64" s="896"/>
      <c r="U64" s="372"/>
      <c r="V64" s="473" t="s">
        <v>345</v>
      </c>
      <c r="W64" s="1381">
        <v>0</v>
      </c>
      <c r="X64" s="1381"/>
      <c r="Y64" s="1381"/>
      <c r="Z64" s="1381"/>
      <c r="AA64" s="1381"/>
      <c r="AB64" s="473"/>
      <c r="AC64" s="1334"/>
      <c r="AD64" s="1334"/>
      <c r="AE64" s="1334"/>
      <c r="AF64" s="1334"/>
      <c r="AG64" s="1334"/>
      <c r="AH64" s="473"/>
      <c r="AI64" s="1334"/>
      <c r="AJ64" s="1334"/>
      <c r="AK64" s="1334"/>
      <c r="AL64" s="1334"/>
      <c r="AM64" s="1334"/>
      <c r="AN64" s="353"/>
      <c r="AO64" s="353"/>
      <c r="AY64" s="402"/>
    </row>
    <row r="65" spans="1:51">
      <c r="B65" s="401"/>
      <c r="C65" s="410" t="s">
        <v>363</v>
      </c>
      <c r="E65" s="353" t="s">
        <v>364</v>
      </c>
      <c r="O65" s="415"/>
      <c r="P65" s="415"/>
      <c r="Q65" s="415"/>
      <c r="R65" s="415"/>
      <c r="S65" s="415"/>
      <c r="U65" s="372"/>
      <c r="V65" s="473"/>
      <c r="W65" s="1366"/>
      <c r="X65" s="1367"/>
      <c r="Y65" s="1367"/>
      <c r="Z65" s="1367"/>
      <c r="AA65" s="1368"/>
      <c r="AB65" s="473" t="s">
        <v>345</v>
      </c>
      <c r="AC65" s="1343">
        <f>W61+W62+W63+W64</f>
        <v>2400</v>
      </c>
      <c r="AD65" s="1344"/>
      <c r="AE65" s="1344"/>
      <c r="AF65" s="1344"/>
      <c r="AG65" s="1345"/>
      <c r="AH65" s="473"/>
      <c r="AI65" s="1334"/>
      <c r="AJ65" s="1334"/>
      <c r="AK65" s="1334"/>
      <c r="AL65" s="1334"/>
      <c r="AM65" s="1334"/>
      <c r="AN65" s="353"/>
      <c r="AO65" s="353"/>
      <c r="AY65" s="402"/>
    </row>
    <row r="66" spans="1:51">
      <c r="B66" s="401"/>
      <c r="C66" s="410" t="s">
        <v>365</v>
      </c>
      <c r="E66" s="353" t="s">
        <v>366</v>
      </c>
      <c r="V66" s="473"/>
      <c r="W66" s="1322"/>
      <c r="X66" s="1322"/>
      <c r="Y66" s="1322"/>
      <c r="Z66" s="1322"/>
      <c r="AA66" s="1322"/>
      <c r="AB66" s="473"/>
      <c r="AC66" s="1334"/>
      <c r="AD66" s="1334"/>
      <c r="AE66" s="1334"/>
      <c r="AF66" s="1334"/>
      <c r="AG66" s="1334"/>
      <c r="AH66" s="473" t="s">
        <v>345</v>
      </c>
      <c r="AI66" s="1343">
        <f>AC59-AC65</f>
        <v>356313</v>
      </c>
      <c r="AJ66" s="1344"/>
      <c r="AK66" s="1344"/>
      <c r="AL66" s="1344"/>
      <c r="AM66" s="1345"/>
      <c r="AN66" s="353"/>
      <c r="AO66" s="353"/>
      <c r="AY66" s="402"/>
    </row>
    <row r="67" spans="1:51" ht="5.25" customHeight="1">
      <c r="B67" s="401"/>
      <c r="C67" s="410"/>
      <c r="V67" s="473"/>
      <c r="W67" s="516"/>
      <c r="X67" s="516"/>
      <c r="Y67" s="516"/>
      <c r="Z67" s="516"/>
      <c r="AA67" s="516"/>
      <c r="AB67" s="473"/>
      <c r="AC67" s="473"/>
      <c r="AD67" s="473"/>
      <c r="AE67" s="473"/>
      <c r="AF67" s="473"/>
      <c r="AG67" s="473"/>
      <c r="AH67" s="473"/>
      <c r="AI67" s="473"/>
      <c r="AJ67" s="473"/>
      <c r="AK67" s="473"/>
      <c r="AL67" s="473"/>
      <c r="AM67" s="473"/>
      <c r="AN67" s="353"/>
      <c r="AO67" s="353"/>
      <c r="AY67" s="402"/>
    </row>
    <row r="68" spans="1:51" s="418" customFormat="1">
      <c r="A68" s="344"/>
      <c r="B68" s="411"/>
      <c r="C68" s="416" t="s">
        <v>367</v>
      </c>
      <c r="D68" s="411" t="s">
        <v>368</v>
      </c>
      <c r="E68" s="411"/>
      <c r="F68" s="411"/>
      <c r="G68" s="411"/>
      <c r="H68" s="411"/>
      <c r="I68" s="411"/>
      <c r="J68" s="411"/>
      <c r="K68" s="411"/>
      <c r="L68" s="411"/>
      <c r="M68" s="411"/>
      <c r="N68" s="411"/>
      <c r="O68" s="411"/>
      <c r="P68" s="411"/>
      <c r="Q68" s="411"/>
      <c r="R68" s="411"/>
      <c r="S68" s="411"/>
      <c r="T68" s="411"/>
      <c r="U68" s="411"/>
      <c r="V68" s="473"/>
      <c r="W68" s="1322"/>
      <c r="X68" s="1322"/>
      <c r="Y68" s="1322"/>
      <c r="Z68" s="1322"/>
      <c r="AA68" s="1322"/>
      <c r="AB68" s="473" t="s">
        <v>345</v>
      </c>
      <c r="AC68" s="1343">
        <f>P70+P71+P72</f>
        <v>0</v>
      </c>
      <c r="AD68" s="1344"/>
      <c r="AE68" s="1344"/>
      <c r="AF68" s="1344"/>
      <c r="AG68" s="1345"/>
      <c r="AH68" s="473"/>
      <c r="AI68" s="1334"/>
      <c r="AJ68" s="1334"/>
      <c r="AK68" s="1334"/>
      <c r="AL68" s="1334"/>
      <c r="AM68" s="1334"/>
      <c r="AN68" s="353"/>
      <c r="AO68" s="353"/>
      <c r="AP68" s="405"/>
      <c r="AQ68" s="405"/>
      <c r="AR68" s="405"/>
      <c r="AS68" s="405"/>
      <c r="AT68" s="405"/>
      <c r="AU68" s="405"/>
      <c r="AV68" s="405"/>
      <c r="AW68" s="405"/>
      <c r="AX68" s="405"/>
      <c r="AY68" s="405"/>
    </row>
    <row r="69" spans="1:51" s="418" customFormat="1">
      <c r="A69" s="344"/>
      <c r="B69" s="411"/>
      <c r="C69" s="411"/>
      <c r="D69" s="1375" t="s">
        <v>161</v>
      </c>
      <c r="E69" s="1376"/>
      <c r="F69" s="1376"/>
      <c r="G69" s="1376"/>
      <c r="H69" s="1376"/>
      <c r="I69" s="1376"/>
      <c r="J69" s="1376"/>
      <c r="K69" s="1376"/>
      <c r="L69" s="1376"/>
      <c r="M69" s="1376"/>
      <c r="N69" s="1376"/>
      <c r="O69" s="1377"/>
      <c r="P69" s="1375" t="s">
        <v>109</v>
      </c>
      <c r="Q69" s="1376"/>
      <c r="R69" s="1376"/>
      <c r="S69" s="1376"/>
      <c r="T69" s="1377"/>
      <c r="U69" s="411"/>
      <c r="V69" s="473"/>
      <c r="W69" s="1322"/>
      <c r="X69" s="1322"/>
      <c r="Y69" s="1322"/>
      <c r="Z69" s="1322"/>
      <c r="AA69" s="1322"/>
      <c r="AB69" s="473"/>
      <c r="AC69" s="1334"/>
      <c r="AD69" s="1334"/>
      <c r="AE69" s="1334"/>
      <c r="AF69" s="1334"/>
      <c r="AG69" s="1334"/>
      <c r="AH69" s="473"/>
      <c r="AI69" s="1334"/>
      <c r="AJ69" s="1334"/>
      <c r="AK69" s="1334"/>
      <c r="AL69" s="1334"/>
      <c r="AM69" s="1334"/>
      <c r="AN69" s="353"/>
      <c r="AO69" s="353"/>
      <c r="AP69" s="405"/>
      <c r="AQ69" s="405"/>
      <c r="AR69" s="405"/>
      <c r="AS69" s="405"/>
      <c r="AT69" s="405"/>
      <c r="AU69" s="405"/>
      <c r="AV69" s="405"/>
      <c r="AW69" s="405"/>
      <c r="AX69" s="405"/>
      <c r="AY69" s="405"/>
    </row>
    <row r="70" spans="1:51" s="418" customFormat="1">
      <c r="A70" s="344"/>
      <c r="B70" s="411"/>
      <c r="C70" s="411"/>
      <c r="D70" s="1378" t="s">
        <v>439</v>
      </c>
      <c r="E70" s="1379"/>
      <c r="F70" s="1379"/>
      <c r="G70" s="1379"/>
      <c r="H70" s="1379"/>
      <c r="I70" s="1379"/>
      <c r="J70" s="1379"/>
      <c r="K70" s="1379"/>
      <c r="L70" s="1379"/>
      <c r="M70" s="1379"/>
      <c r="N70" s="1379"/>
      <c r="O70" s="1380"/>
      <c r="P70" s="1369">
        <v>0</v>
      </c>
      <c r="Q70" s="1370"/>
      <c r="R70" s="1370"/>
      <c r="S70" s="1370"/>
      <c r="T70" s="1371"/>
      <c r="U70" s="476"/>
      <c r="V70" s="473"/>
      <c r="W70" s="1322"/>
      <c r="X70" s="1322"/>
      <c r="Y70" s="1322"/>
      <c r="Z70" s="1322"/>
      <c r="AA70" s="1322"/>
      <c r="AB70" s="473"/>
      <c r="AC70" s="1334"/>
      <c r="AD70" s="1334"/>
      <c r="AE70" s="1334"/>
      <c r="AF70" s="1334"/>
      <c r="AG70" s="1334"/>
      <c r="AH70" s="473"/>
      <c r="AI70" s="1334"/>
      <c r="AJ70" s="1334"/>
      <c r="AK70" s="1334"/>
      <c r="AL70" s="1334"/>
      <c r="AM70" s="1334"/>
      <c r="AN70" s="353"/>
      <c r="AO70" s="353"/>
      <c r="AP70" s="405"/>
      <c r="AQ70" s="405"/>
      <c r="AR70" s="405"/>
      <c r="AS70" s="405"/>
      <c r="AT70" s="405"/>
      <c r="AU70" s="405"/>
      <c r="AV70" s="405"/>
      <c r="AW70" s="405"/>
      <c r="AX70" s="405"/>
      <c r="AY70" s="405"/>
    </row>
    <row r="71" spans="1:51" s="418" customFormat="1">
      <c r="A71" s="344"/>
      <c r="B71" s="411"/>
      <c r="C71" s="411"/>
      <c r="D71" s="1378" t="s">
        <v>439</v>
      </c>
      <c r="E71" s="1379"/>
      <c r="F71" s="1379"/>
      <c r="G71" s="1379"/>
      <c r="H71" s="1379"/>
      <c r="I71" s="1379"/>
      <c r="J71" s="1379"/>
      <c r="K71" s="1379"/>
      <c r="L71" s="1379"/>
      <c r="M71" s="1379"/>
      <c r="N71" s="1379"/>
      <c r="O71" s="1380"/>
      <c r="P71" s="1369">
        <v>0</v>
      </c>
      <c r="Q71" s="1370"/>
      <c r="R71" s="1370"/>
      <c r="S71" s="1370"/>
      <c r="T71" s="1371"/>
      <c r="U71" s="411"/>
      <c r="V71" s="473"/>
      <c r="W71" s="1322"/>
      <c r="X71" s="1322"/>
      <c r="Y71" s="1322"/>
      <c r="Z71" s="1322"/>
      <c r="AA71" s="1322"/>
      <c r="AB71" s="473"/>
      <c r="AC71" s="1334"/>
      <c r="AD71" s="1334"/>
      <c r="AE71" s="1334"/>
      <c r="AF71" s="1334"/>
      <c r="AG71" s="1334"/>
      <c r="AH71" s="473"/>
      <c r="AI71" s="1334"/>
      <c r="AJ71" s="1334"/>
      <c r="AK71" s="1334"/>
      <c r="AL71" s="1334"/>
      <c r="AM71" s="1334"/>
      <c r="AN71" s="353"/>
      <c r="AO71" s="353"/>
      <c r="AP71" s="405"/>
      <c r="AQ71" s="405"/>
      <c r="AR71" s="405"/>
      <c r="AS71" s="405"/>
      <c r="AT71" s="405"/>
      <c r="AU71" s="405"/>
      <c r="AV71" s="405"/>
      <c r="AW71" s="405"/>
      <c r="AX71" s="405"/>
      <c r="AY71" s="405"/>
    </row>
    <row r="72" spans="1:51" s="418" customFormat="1">
      <c r="A72" s="344"/>
      <c r="B72" s="411"/>
      <c r="C72" s="411"/>
      <c r="D72" s="1378" t="s">
        <v>439</v>
      </c>
      <c r="E72" s="1379"/>
      <c r="F72" s="1379"/>
      <c r="G72" s="1379"/>
      <c r="H72" s="1379"/>
      <c r="I72" s="1379"/>
      <c r="J72" s="1379"/>
      <c r="K72" s="1379"/>
      <c r="L72" s="1379"/>
      <c r="M72" s="1379"/>
      <c r="N72" s="1379"/>
      <c r="O72" s="1380"/>
      <c r="P72" s="1369">
        <v>0</v>
      </c>
      <c r="Q72" s="1370"/>
      <c r="R72" s="1370"/>
      <c r="S72" s="1370"/>
      <c r="T72" s="1371"/>
      <c r="U72" s="486"/>
      <c r="V72" s="473"/>
      <c r="W72" s="1322"/>
      <c r="X72" s="1322"/>
      <c r="Y72" s="1322"/>
      <c r="Z72" s="1322"/>
      <c r="AA72" s="1322"/>
      <c r="AB72" s="473"/>
      <c r="AC72" s="1334"/>
      <c r="AD72" s="1334"/>
      <c r="AE72" s="1334"/>
      <c r="AF72" s="1334"/>
      <c r="AG72" s="1334"/>
      <c r="AH72" s="473"/>
      <c r="AI72" s="1334"/>
      <c r="AJ72" s="1334"/>
      <c r="AK72" s="1334"/>
      <c r="AL72" s="1334"/>
      <c r="AM72" s="1334"/>
      <c r="AN72" s="353"/>
      <c r="AO72" s="353"/>
      <c r="AP72" s="405"/>
      <c r="AQ72" s="405"/>
      <c r="AR72" s="405"/>
      <c r="AS72" s="405"/>
      <c r="AT72" s="405"/>
      <c r="AU72" s="405"/>
      <c r="AV72" s="405"/>
      <c r="AW72" s="405"/>
      <c r="AX72" s="405"/>
      <c r="AY72" s="405"/>
    </row>
    <row r="73" spans="1:51" s="418" customFormat="1" ht="24.75" customHeight="1">
      <c r="A73" s="344"/>
      <c r="B73" s="411"/>
      <c r="C73" s="416" t="s">
        <v>369</v>
      </c>
      <c r="D73" s="353" t="s">
        <v>370</v>
      </c>
      <c r="E73" s="353"/>
      <c r="F73" s="353"/>
      <c r="G73" s="353"/>
      <c r="H73" s="353"/>
      <c r="I73" s="353"/>
      <c r="J73" s="353"/>
      <c r="K73" s="353"/>
      <c r="L73" s="353"/>
      <c r="M73" s="353"/>
      <c r="N73" s="353"/>
      <c r="O73" s="353"/>
      <c r="P73" s="353"/>
      <c r="Q73" s="353"/>
      <c r="R73" s="353"/>
      <c r="S73" s="353"/>
      <c r="T73" s="353"/>
      <c r="U73" s="353"/>
      <c r="V73" s="473"/>
      <c r="W73" s="1322"/>
      <c r="X73" s="1322"/>
      <c r="Y73" s="1322"/>
      <c r="Z73" s="1322"/>
      <c r="AA73" s="1322"/>
      <c r="AB73" s="473"/>
      <c r="AC73" s="1334"/>
      <c r="AD73" s="1334"/>
      <c r="AE73" s="1334"/>
      <c r="AF73" s="1334"/>
      <c r="AG73" s="1334"/>
      <c r="AH73" s="473" t="s">
        <v>345</v>
      </c>
      <c r="AI73" s="1363">
        <f>AI66+AC68</f>
        <v>356313</v>
      </c>
      <c r="AJ73" s="1364"/>
      <c r="AK73" s="1364"/>
      <c r="AL73" s="1364"/>
      <c r="AM73" s="1365"/>
      <c r="AN73" s="353"/>
      <c r="AO73" s="353"/>
      <c r="AP73" s="405"/>
      <c r="AQ73" s="405"/>
      <c r="AR73" s="405"/>
      <c r="AS73" s="405"/>
      <c r="AT73" s="405"/>
      <c r="AU73" s="405"/>
      <c r="AV73" s="405"/>
      <c r="AW73" s="405"/>
      <c r="AX73" s="405"/>
      <c r="AY73" s="405"/>
    </row>
    <row r="74" spans="1:51" s="418" customFormat="1" ht="10.5" customHeight="1">
      <c r="A74" s="344"/>
      <c r="B74" s="411"/>
      <c r="C74" s="416"/>
      <c r="D74" s="353"/>
      <c r="E74" s="353"/>
      <c r="F74" s="353"/>
      <c r="G74" s="353"/>
      <c r="H74" s="353"/>
      <c r="I74" s="353"/>
      <c r="J74" s="353"/>
      <c r="K74" s="353"/>
      <c r="L74" s="353"/>
      <c r="M74" s="353"/>
      <c r="N74" s="353"/>
      <c r="O74" s="353"/>
      <c r="P74" s="353"/>
      <c r="Q74" s="353"/>
      <c r="R74" s="353"/>
      <c r="S74" s="353"/>
      <c r="T74" s="353"/>
      <c r="U74" s="353"/>
      <c r="V74" s="473"/>
      <c r="W74" s="516"/>
      <c r="X74" s="516"/>
      <c r="Y74" s="516"/>
      <c r="Z74" s="516"/>
      <c r="AA74" s="516"/>
      <c r="AB74" s="473"/>
      <c r="AC74" s="473"/>
      <c r="AD74" s="473"/>
      <c r="AE74" s="473"/>
      <c r="AF74" s="473"/>
      <c r="AG74" s="473"/>
      <c r="AH74" s="473"/>
      <c r="AI74" s="473"/>
      <c r="AJ74" s="473"/>
      <c r="AK74" s="473"/>
      <c r="AL74" s="473"/>
      <c r="AM74" s="473"/>
      <c r="AN74" s="353"/>
      <c r="AO74" s="353"/>
      <c r="AP74" s="405"/>
      <c r="AQ74" s="405"/>
      <c r="AR74" s="405"/>
      <c r="AS74" s="405"/>
      <c r="AT74" s="405"/>
      <c r="AU74" s="405"/>
      <c r="AV74" s="405"/>
      <c r="AW74" s="405"/>
      <c r="AX74" s="405"/>
      <c r="AY74" s="405"/>
    </row>
    <row r="75" spans="1:51" ht="10.5" customHeight="1">
      <c r="AN75" s="353"/>
      <c r="AO75" s="353"/>
    </row>
    <row r="76" spans="1:51" s="427" customFormat="1" ht="18.75">
      <c r="A76" s="424"/>
      <c r="B76" s="425"/>
      <c r="C76" s="428" t="s">
        <v>372</v>
      </c>
      <c r="D76" s="429"/>
      <c r="E76" s="429"/>
      <c r="F76" s="429"/>
      <c r="G76" s="429"/>
      <c r="H76" s="429"/>
      <c r="I76" s="429"/>
      <c r="J76" s="429"/>
      <c r="K76" s="429"/>
      <c r="L76" s="429"/>
      <c r="M76" s="429"/>
      <c r="N76" s="429"/>
      <c r="O76" s="429"/>
      <c r="P76" s="429"/>
      <c r="Q76" s="429"/>
      <c r="R76" s="429"/>
      <c r="S76" s="429"/>
      <c r="T76" s="429"/>
      <c r="U76" s="429"/>
      <c r="V76" s="429"/>
      <c r="W76" s="429"/>
      <c r="X76" s="429"/>
      <c r="Y76" s="429"/>
      <c r="Z76" s="429"/>
      <c r="AA76" s="429"/>
      <c r="AB76" s="429"/>
      <c r="AC76" s="429"/>
      <c r="AD76" s="429"/>
      <c r="AE76" s="429"/>
      <c r="AF76" s="429"/>
      <c r="AG76" s="429"/>
      <c r="AH76" s="429"/>
      <c r="AI76" s="429"/>
      <c r="AJ76" s="429"/>
      <c r="AK76" s="429"/>
      <c r="AL76" s="429"/>
      <c r="AM76" s="429"/>
      <c r="AN76" s="429"/>
      <c r="AO76" s="426"/>
      <c r="AP76" s="426"/>
      <c r="AQ76" s="426"/>
      <c r="AR76" s="426"/>
      <c r="AS76" s="426"/>
      <c r="AT76" s="426"/>
      <c r="AU76" s="426"/>
      <c r="AV76" s="426"/>
      <c r="AW76" s="426"/>
      <c r="AX76" s="426"/>
    </row>
    <row r="77" spans="1:51" hidden="1">
      <c r="AN77" s="353"/>
      <c r="AO77" s="353"/>
    </row>
    <row r="78" spans="1:51" hidden="1">
      <c r="AN78" s="353"/>
      <c r="AO78" s="353"/>
    </row>
    <row r="79" spans="1:51" hidden="1">
      <c r="AN79" s="353"/>
      <c r="AO79" s="353"/>
    </row>
    <row r="80" spans="1:51" hidden="1">
      <c r="AN80" s="353"/>
      <c r="AO80" s="353"/>
    </row>
    <row r="81" spans="28:41" hidden="1">
      <c r="AN81" s="353"/>
      <c r="AO81" s="353"/>
    </row>
    <row r="82" spans="28:41" hidden="1">
      <c r="AN82" s="353"/>
      <c r="AO82" s="353"/>
    </row>
    <row r="83" spans="28:41" hidden="1">
      <c r="AN83" s="353"/>
      <c r="AO83" s="353"/>
    </row>
    <row r="84" spans="28:41" hidden="1">
      <c r="AN84" s="353"/>
      <c r="AO84" s="353"/>
    </row>
    <row r="85" spans="28:41" hidden="1">
      <c r="AB85" s="423"/>
      <c r="AC85" s="423"/>
      <c r="AD85" s="423"/>
      <c r="AE85" s="423"/>
      <c r="AF85" s="423"/>
      <c r="AG85" s="423"/>
      <c r="AH85" s="423"/>
      <c r="AI85" s="423"/>
      <c r="AJ85" s="423"/>
      <c r="AK85" s="423"/>
      <c r="AL85" s="423"/>
      <c r="AM85" s="423"/>
      <c r="AN85" s="423"/>
      <c r="AO85" s="423"/>
    </row>
    <row r="86" spans="28:41" hidden="1">
      <c r="AB86" s="423"/>
      <c r="AC86" s="423"/>
      <c r="AD86" s="423"/>
      <c r="AE86" s="423"/>
      <c r="AF86" s="423"/>
      <c r="AG86" s="423"/>
      <c r="AH86" s="423"/>
      <c r="AI86" s="423"/>
      <c r="AJ86" s="423"/>
      <c r="AK86" s="423"/>
      <c r="AL86" s="423"/>
      <c r="AM86" s="423"/>
      <c r="AN86" s="423"/>
      <c r="AO86" s="423"/>
    </row>
    <row r="87" spans="28:41" hidden="1">
      <c r="AB87" s="423"/>
      <c r="AC87" s="423"/>
      <c r="AD87" s="423"/>
      <c r="AE87" s="423"/>
      <c r="AF87" s="423"/>
      <c r="AG87" s="423"/>
      <c r="AH87" s="423"/>
      <c r="AI87" s="423"/>
      <c r="AJ87" s="423"/>
      <c r="AK87" s="423"/>
      <c r="AL87" s="423"/>
      <c r="AM87" s="423"/>
      <c r="AN87" s="423"/>
      <c r="AO87" s="423"/>
    </row>
    <row r="88" spans="28:41" hidden="1">
      <c r="AB88" s="423"/>
      <c r="AC88" s="423"/>
      <c r="AD88" s="423"/>
      <c r="AE88" s="423"/>
      <c r="AF88" s="423"/>
      <c r="AG88" s="423"/>
      <c r="AH88" s="423"/>
      <c r="AI88" s="423"/>
      <c r="AJ88" s="423"/>
      <c r="AK88" s="423"/>
      <c r="AL88" s="423"/>
      <c r="AM88" s="423"/>
      <c r="AN88" s="423"/>
      <c r="AO88" s="423"/>
    </row>
    <row r="89" spans="28:41" hidden="1">
      <c r="AB89" s="423"/>
      <c r="AC89" s="423"/>
      <c r="AD89" s="423"/>
      <c r="AE89" s="423"/>
      <c r="AF89" s="423"/>
      <c r="AG89" s="423"/>
      <c r="AH89" s="423"/>
      <c r="AI89" s="423"/>
      <c r="AJ89" s="423"/>
      <c r="AK89" s="423"/>
      <c r="AL89" s="423"/>
      <c r="AM89" s="423"/>
      <c r="AN89" s="423"/>
      <c r="AO89" s="423"/>
    </row>
    <row r="90" spans="28:41" hidden="1">
      <c r="AB90" s="423"/>
      <c r="AC90" s="423"/>
      <c r="AD90" s="423"/>
      <c r="AE90" s="423"/>
      <c r="AF90" s="423"/>
      <c r="AG90" s="423"/>
      <c r="AH90" s="423"/>
      <c r="AI90" s="423"/>
      <c r="AJ90" s="423"/>
      <c r="AK90" s="423"/>
      <c r="AL90" s="423"/>
      <c r="AM90" s="423"/>
      <c r="AN90" s="423"/>
      <c r="AO90" s="423"/>
    </row>
    <row r="91" spans="28:41" hidden="1">
      <c r="AB91" s="423"/>
      <c r="AC91" s="423"/>
      <c r="AD91" s="423"/>
      <c r="AE91" s="423"/>
      <c r="AF91" s="423"/>
      <c r="AG91" s="423"/>
      <c r="AH91" s="423"/>
      <c r="AI91" s="423"/>
      <c r="AJ91" s="423"/>
      <c r="AK91" s="423"/>
      <c r="AL91" s="423"/>
      <c r="AM91" s="423"/>
      <c r="AN91" s="423"/>
      <c r="AO91" s="423"/>
    </row>
    <row r="92" spans="28:41" hidden="1">
      <c r="AB92" s="423"/>
      <c r="AC92" s="423"/>
      <c r="AD92" s="423"/>
      <c r="AE92" s="423"/>
      <c r="AF92" s="423"/>
      <c r="AG92" s="423"/>
      <c r="AH92" s="423"/>
      <c r="AI92" s="423"/>
      <c r="AJ92" s="423"/>
      <c r="AK92" s="423"/>
      <c r="AL92" s="423"/>
      <c r="AM92" s="423"/>
      <c r="AN92" s="423"/>
      <c r="AO92" s="423"/>
    </row>
    <row r="93" spans="28:41" hidden="1">
      <c r="AB93" s="423"/>
      <c r="AC93" s="423"/>
      <c r="AD93" s="423"/>
      <c r="AE93" s="423"/>
      <c r="AF93" s="423"/>
      <c r="AG93" s="423"/>
      <c r="AH93" s="423"/>
      <c r="AI93" s="423"/>
      <c r="AJ93" s="423"/>
      <c r="AK93" s="423"/>
      <c r="AL93" s="423"/>
      <c r="AM93" s="423"/>
      <c r="AN93" s="423"/>
      <c r="AO93" s="423"/>
    </row>
    <row r="94" spans="28:41" hidden="1">
      <c r="AB94" s="423"/>
      <c r="AC94" s="423"/>
      <c r="AD94" s="423"/>
      <c r="AE94" s="423"/>
      <c r="AF94" s="423"/>
      <c r="AG94" s="423"/>
      <c r="AH94" s="423"/>
      <c r="AI94" s="423"/>
      <c r="AJ94" s="423"/>
      <c r="AK94" s="423"/>
      <c r="AL94" s="423"/>
      <c r="AM94" s="423"/>
      <c r="AN94" s="423"/>
      <c r="AO94" s="423"/>
    </row>
    <row r="95" spans="28:41" hidden="1">
      <c r="AB95" s="423"/>
      <c r="AC95" s="423"/>
      <c r="AD95" s="423"/>
      <c r="AE95" s="423"/>
      <c r="AF95" s="423"/>
      <c r="AG95" s="423"/>
      <c r="AH95" s="423"/>
      <c r="AI95" s="423"/>
      <c r="AJ95" s="423"/>
      <c r="AK95" s="423"/>
      <c r="AL95" s="423"/>
      <c r="AM95" s="423"/>
      <c r="AN95" s="423"/>
      <c r="AO95" s="423"/>
    </row>
    <row r="96" spans="28:41" hidden="1">
      <c r="AB96" s="423"/>
      <c r="AC96" s="423"/>
      <c r="AD96" s="423"/>
      <c r="AE96" s="423"/>
      <c r="AF96" s="423"/>
      <c r="AG96" s="423"/>
      <c r="AH96" s="423"/>
      <c r="AI96" s="423"/>
      <c r="AJ96" s="423"/>
      <c r="AK96" s="423"/>
      <c r="AL96" s="423"/>
      <c r="AM96" s="423"/>
      <c r="AN96" s="423"/>
      <c r="AO96" s="423"/>
    </row>
    <row r="97" spans="28:41" hidden="1">
      <c r="AB97" s="423"/>
      <c r="AC97" s="423"/>
      <c r="AD97" s="423"/>
      <c r="AE97" s="423"/>
      <c r="AF97" s="423"/>
      <c r="AG97" s="423"/>
      <c r="AH97" s="423"/>
      <c r="AI97" s="423"/>
      <c r="AJ97" s="423"/>
      <c r="AK97" s="423"/>
      <c r="AL97" s="423"/>
      <c r="AM97" s="423"/>
      <c r="AN97" s="423"/>
      <c r="AO97" s="423"/>
    </row>
    <row r="98" spans="28:41" hidden="1">
      <c r="AB98" s="423"/>
      <c r="AC98" s="423"/>
      <c r="AD98" s="423"/>
      <c r="AE98" s="423"/>
      <c r="AF98" s="423"/>
      <c r="AG98" s="423"/>
      <c r="AH98" s="423"/>
      <c r="AI98" s="423"/>
      <c r="AJ98" s="423"/>
      <c r="AK98" s="423"/>
      <c r="AL98" s="423"/>
      <c r="AM98" s="423"/>
      <c r="AN98" s="423"/>
      <c r="AO98" s="423"/>
    </row>
    <row r="99" spans="28:41" hidden="1">
      <c r="AB99" s="423"/>
      <c r="AC99" s="423"/>
      <c r="AD99" s="423"/>
      <c r="AE99" s="423"/>
      <c r="AF99" s="423"/>
      <c r="AG99" s="423"/>
      <c r="AH99" s="423"/>
      <c r="AI99" s="423"/>
      <c r="AJ99" s="423"/>
      <c r="AK99" s="423"/>
      <c r="AL99" s="423"/>
      <c r="AM99" s="423"/>
      <c r="AN99" s="423"/>
      <c r="AO99" s="423"/>
    </row>
    <row r="100" spans="28:41" hidden="1">
      <c r="AB100" s="423"/>
      <c r="AC100" s="423"/>
      <c r="AD100" s="423"/>
      <c r="AE100" s="423"/>
      <c r="AF100" s="423"/>
      <c r="AG100" s="423"/>
      <c r="AH100" s="423"/>
      <c r="AI100" s="423"/>
      <c r="AJ100" s="423"/>
      <c r="AK100" s="423"/>
      <c r="AL100" s="423"/>
      <c r="AM100" s="423"/>
      <c r="AN100" s="423"/>
      <c r="AO100" s="423"/>
    </row>
    <row r="101" spans="28:41" hidden="1">
      <c r="AB101" s="423"/>
      <c r="AC101" s="423"/>
      <c r="AD101" s="423"/>
      <c r="AE101" s="423"/>
      <c r="AF101" s="423"/>
      <c r="AG101" s="423"/>
      <c r="AH101" s="423"/>
      <c r="AI101" s="423"/>
      <c r="AJ101" s="423"/>
      <c r="AK101" s="423"/>
      <c r="AL101" s="423"/>
      <c r="AM101" s="423"/>
      <c r="AN101" s="423"/>
      <c r="AO101" s="423"/>
    </row>
    <row r="102" spans="28:41" hidden="1">
      <c r="AB102" s="423"/>
      <c r="AC102" s="423"/>
      <c r="AD102" s="423"/>
      <c r="AE102" s="423"/>
      <c r="AF102" s="423"/>
      <c r="AG102" s="423"/>
      <c r="AH102" s="423"/>
      <c r="AI102" s="423"/>
      <c r="AJ102" s="423"/>
      <c r="AK102" s="423"/>
      <c r="AL102" s="423"/>
      <c r="AM102" s="423"/>
      <c r="AN102" s="423"/>
      <c r="AO102" s="423"/>
    </row>
    <row r="103" spans="28:41" hidden="1">
      <c r="AB103" s="423"/>
      <c r="AC103" s="423"/>
      <c r="AD103" s="423"/>
      <c r="AE103" s="423"/>
      <c r="AF103" s="423"/>
      <c r="AG103" s="423"/>
      <c r="AH103" s="423"/>
      <c r="AI103" s="423"/>
      <c r="AJ103" s="423"/>
      <c r="AK103" s="423"/>
      <c r="AL103" s="423"/>
      <c r="AM103" s="423"/>
      <c r="AN103" s="423"/>
      <c r="AO103" s="423"/>
    </row>
    <row r="104" spans="28:41" hidden="1">
      <c r="AB104" s="423"/>
      <c r="AC104" s="423"/>
      <c r="AD104" s="423"/>
      <c r="AE104" s="423"/>
      <c r="AF104" s="423"/>
      <c r="AG104" s="423"/>
      <c r="AH104" s="423"/>
      <c r="AI104" s="423"/>
      <c r="AJ104" s="423"/>
      <c r="AK104" s="423"/>
      <c r="AL104" s="423"/>
      <c r="AM104" s="423"/>
      <c r="AN104" s="423"/>
      <c r="AO104" s="423"/>
    </row>
    <row r="105" spans="28:41" hidden="1">
      <c r="AB105" s="423"/>
      <c r="AC105" s="423"/>
      <c r="AD105" s="423"/>
      <c r="AE105" s="423"/>
      <c r="AF105" s="423"/>
      <c r="AG105" s="423"/>
      <c r="AH105" s="423"/>
      <c r="AI105" s="423"/>
      <c r="AJ105" s="423"/>
      <c r="AK105" s="423"/>
      <c r="AL105" s="423"/>
      <c r="AM105" s="423"/>
      <c r="AN105" s="423"/>
      <c r="AO105" s="423"/>
    </row>
    <row r="106" spans="28:41" hidden="1">
      <c r="AB106" s="423"/>
      <c r="AC106" s="423"/>
      <c r="AD106" s="423"/>
      <c r="AE106" s="423"/>
      <c r="AF106" s="423"/>
      <c r="AG106" s="423"/>
      <c r="AH106" s="423"/>
      <c r="AI106" s="423"/>
      <c r="AJ106" s="423"/>
      <c r="AK106" s="423"/>
      <c r="AL106" s="423"/>
      <c r="AM106" s="423"/>
      <c r="AN106" s="423"/>
      <c r="AO106" s="423"/>
    </row>
    <row r="107" spans="28:41" hidden="1">
      <c r="AB107" s="423"/>
      <c r="AC107" s="423"/>
      <c r="AD107" s="423"/>
      <c r="AE107" s="423"/>
      <c r="AF107" s="423"/>
      <c r="AG107" s="423"/>
      <c r="AH107" s="423"/>
      <c r="AI107" s="423"/>
      <c r="AJ107" s="423"/>
      <c r="AK107" s="423"/>
      <c r="AL107" s="423"/>
      <c r="AM107" s="423"/>
      <c r="AN107" s="423"/>
      <c r="AO107" s="423"/>
    </row>
    <row r="108" spans="28:41" hidden="1">
      <c r="AB108" s="423"/>
      <c r="AC108" s="423"/>
      <c r="AD108" s="423"/>
      <c r="AE108" s="423"/>
      <c r="AF108" s="423"/>
      <c r="AG108" s="423"/>
      <c r="AH108" s="423"/>
      <c r="AI108" s="423"/>
      <c r="AJ108" s="423"/>
      <c r="AK108" s="423"/>
      <c r="AL108" s="423"/>
      <c r="AM108" s="423"/>
      <c r="AN108" s="423"/>
      <c r="AO108" s="423"/>
    </row>
    <row r="109" spans="28:41" hidden="1">
      <c r="AB109" s="423"/>
      <c r="AC109" s="423"/>
      <c r="AD109" s="423"/>
      <c r="AE109" s="423"/>
      <c r="AF109" s="423"/>
      <c r="AG109" s="423"/>
      <c r="AH109" s="423"/>
      <c r="AI109" s="423"/>
      <c r="AJ109" s="423"/>
      <c r="AK109" s="423"/>
      <c r="AL109" s="423"/>
      <c r="AM109" s="423"/>
      <c r="AN109" s="423"/>
      <c r="AO109" s="423"/>
    </row>
    <row r="110" spans="28:41" hidden="1">
      <c r="AB110" s="423"/>
      <c r="AC110" s="423"/>
      <c r="AD110" s="423"/>
      <c r="AE110" s="423"/>
      <c r="AF110" s="423"/>
      <c r="AG110" s="423"/>
      <c r="AH110" s="423"/>
      <c r="AI110" s="423"/>
      <c r="AJ110" s="423"/>
      <c r="AK110" s="423"/>
      <c r="AL110" s="423"/>
      <c r="AM110" s="423"/>
      <c r="AN110" s="423"/>
      <c r="AO110" s="423"/>
    </row>
    <row r="111" spans="28:41" hidden="1">
      <c r="AB111" s="423"/>
      <c r="AC111" s="423"/>
      <c r="AD111" s="423"/>
      <c r="AE111" s="423"/>
      <c r="AF111" s="423"/>
      <c r="AG111" s="423"/>
      <c r="AH111" s="423"/>
      <c r="AI111" s="423"/>
      <c r="AJ111" s="423"/>
      <c r="AK111" s="423"/>
      <c r="AL111" s="423"/>
      <c r="AM111" s="423"/>
      <c r="AN111" s="423"/>
      <c r="AO111" s="423"/>
    </row>
    <row r="112" spans="28:41" hidden="1">
      <c r="AB112" s="423"/>
      <c r="AC112" s="423"/>
      <c r="AD112" s="423"/>
      <c r="AE112" s="423"/>
      <c r="AF112" s="423"/>
      <c r="AG112" s="423"/>
      <c r="AH112" s="423"/>
      <c r="AI112" s="423"/>
      <c r="AJ112" s="423"/>
      <c r="AK112" s="423"/>
      <c r="AL112" s="423"/>
      <c r="AM112" s="423"/>
      <c r="AN112" s="423"/>
      <c r="AO112" s="423"/>
    </row>
    <row r="113" spans="28:41" hidden="1">
      <c r="AB113" s="423"/>
      <c r="AC113" s="423"/>
      <c r="AD113" s="423"/>
      <c r="AE113" s="423"/>
      <c r="AF113" s="423"/>
      <c r="AG113" s="423"/>
      <c r="AH113" s="423"/>
      <c r="AI113" s="423"/>
      <c r="AJ113" s="423"/>
      <c r="AK113" s="423"/>
      <c r="AL113" s="423"/>
      <c r="AM113" s="423"/>
      <c r="AN113" s="423"/>
      <c r="AO113" s="423"/>
    </row>
    <row r="114" spans="28:41" hidden="1">
      <c r="AB114" s="423"/>
      <c r="AC114" s="423"/>
      <c r="AD114" s="423"/>
      <c r="AE114" s="423"/>
      <c r="AF114" s="423"/>
      <c r="AG114" s="423"/>
      <c r="AH114" s="423"/>
      <c r="AI114" s="423"/>
      <c r="AJ114" s="423"/>
      <c r="AK114" s="423"/>
      <c r="AL114" s="423"/>
      <c r="AM114" s="423"/>
      <c r="AN114" s="423"/>
      <c r="AO114" s="423"/>
    </row>
    <row r="115" spans="28:41" hidden="1">
      <c r="AB115" s="423"/>
      <c r="AC115" s="423"/>
      <c r="AD115" s="423"/>
      <c r="AE115" s="423"/>
      <c r="AF115" s="423"/>
      <c r="AG115" s="423"/>
      <c r="AH115" s="423"/>
      <c r="AI115" s="423"/>
      <c r="AJ115" s="423"/>
      <c r="AK115" s="423"/>
      <c r="AL115" s="423"/>
      <c r="AM115" s="423"/>
      <c r="AN115" s="423"/>
      <c r="AO115" s="423"/>
    </row>
    <row r="116" spans="28:41" hidden="1">
      <c r="AB116" s="423"/>
      <c r="AC116" s="423"/>
      <c r="AD116" s="423"/>
      <c r="AE116" s="423"/>
      <c r="AF116" s="423"/>
      <c r="AG116" s="423"/>
      <c r="AH116" s="423"/>
      <c r="AI116" s="423"/>
      <c r="AJ116" s="423"/>
      <c r="AK116" s="423"/>
      <c r="AL116" s="423"/>
      <c r="AM116" s="423"/>
      <c r="AN116" s="423"/>
      <c r="AO116" s="423"/>
    </row>
    <row r="117" spans="28:41" hidden="1">
      <c r="AB117" s="423"/>
      <c r="AC117" s="423"/>
      <c r="AD117" s="423"/>
      <c r="AE117" s="423"/>
      <c r="AF117" s="423"/>
      <c r="AG117" s="423"/>
      <c r="AH117" s="423"/>
      <c r="AI117" s="423"/>
      <c r="AJ117" s="423"/>
      <c r="AK117" s="423"/>
      <c r="AL117" s="423"/>
      <c r="AM117" s="423"/>
      <c r="AN117" s="423"/>
      <c r="AO117" s="423"/>
    </row>
    <row r="118" spans="28:41" hidden="1">
      <c r="AB118" s="423"/>
      <c r="AC118" s="423"/>
      <c r="AD118" s="423"/>
      <c r="AE118" s="423"/>
      <c r="AF118" s="423"/>
      <c r="AG118" s="423"/>
      <c r="AH118" s="423"/>
      <c r="AI118" s="423"/>
      <c r="AJ118" s="423"/>
      <c r="AK118" s="423"/>
      <c r="AL118" s="423"/>
      <c r="AM118" s="423"/>
      <c r="AN118" s="423"/>
      <c r="AO118" s="423"/>
    </row>
    <row r="119" spans="28:41" hidden="1">
      <c r="AB119" s="423"/>
      <c r="AC119" s="423"/>
      <c r="AD119" s="423"/>
      <c r="AE119" s="423"/>
      <c r="AF119" s="423"/>
      <c r="AG119" s="423"/>
      <c r="AH119" s="423"/>
      <c r="AI119" s="423"/>
      <c r="AJ119" s="423"/>
      <c r="AK119" s="423"/>
      <c r="AL119" s="423"/>
      <c r="AM119" s="423"/>
      <c r="AN119" s="423"/>
      <c r="AO119" s="423"/>
    </row>
    <row r="120" spans="28:41" hidden="1">
      <c r="AB120" s="423"/>
      <c r="AC120" s="423"/>
      <c r="AD120" s="423"/>
      <c r="AE120" s="423"/>
      <c r="AF120" s="423"/>
      <c r="AG120" s="423"/>
      <c r="AH120" s="423"/>
      <c r="AI120" s="423"/>
      <c r="AJ120" s="423"/>
      <c r="AK120" s="423"/>
      <c r="AL120" s="423"/>
      <c r="AM120" s="423"/>
      <c r="AN120" s="423"/>
      <c r="AO120" s="423"/>
    </row>
    <row r="121" spans="28:41" hidden="1">
      <c r="AB121" s="423"/>
      <c r="AC121" s="423"/>
      <c r="AD121" s="423"/>
      <c r="AE121" s="423"/>
      <c r="AF121" s="423"/>
      <c r="AG121" s="423"/>
      <c r="AH121" s="423"/>
      <c r="AI121" s="423"/>
      <c r="AJ121" s="423"/>
      <c r="AK121" s="423"/>
      <c r="AL121" s="423"/>
      <c r="AM121" s="423"/>
      <c r="AN121" s="423"/>
      <c r="AO121" s="423"/>
    </row>
    <row r="122" spans="28:41" hidden="1">
      <c r="AB122" s="423"/>
      <c r="AC122" s="423"/>
      <c r="AD122" s="423"/>
      <c r="AE122" s="423"/>
      <c r="AF122" s="423"/>
      <c r="AG122" s="423"/>
      <c r="AH122" s="423"/>
      <c r="AI122" s="423"/>
      <c r="AJ122" s="423"/>
      <c r="AK122" s="423"/>
      <c r="AL122" s="423"/>
      <c r="AM122" s="423"/>
      <c r="AN122" s="423"/>
      <c r="AO122" s="423"/>
    </row>
    <row r="123" spans="28:41" hidden="1">
      <c r="AB123" s="423"/>
      <c r="AC123" s="423"/>
      <c r="AD123" s="423"/>
      <c r="AE123" s="423"/>
      <c r="AF123" s="423"/>
      <c r="AG123" s="423"/>
      <c r="AH123" s="423"/>
      <c r="AI123" s="423"/>
      <c r="AJ123" s="423"/>
      <c r="AK123" s="423"/>
      <c r="AL123" s="423"/>
      <c r="AM123" s="423"/>
      <c r="AN123" s="423"/>
      <c r="AO123" s="423"/>
    </row>
    <row r="124" spans="28:41" hidden="1">
      <c r="AB124" s="423"/>
      <c r="AC124" s="423"/>
      <c r="AD124" s="423"/>
      <c r="AE124" s="423"/>
      <c r="AF124" s="423"/>
      <c r="AG124" s="423"/>
      <c r="AH124" s="423"/>
      <c r="AI124" s="423"/>
      <c r="AJ124" s="423"/>
      <c r="AK124" s="423"/>
      <c r="AL124" s="423"/>
      <c r="AM124" s="423"/>
      <c r="AN124" s="423"/>
      <c r="AO124" s="423"/>
    </row>
    <row r="125" spans="28:41" hidden="1">
      <c r="AB125" s="423"/>
      <c r="AC125" s="423"/>
      <c r="AD125" s="423"/>
      <c r="AE125" s="423"/>
      <c r="AF125" s="423"/>
      <c r="AG125" s="423"/>
      <c r="AH125" s="423"/>
      <c r="AI125" s="423"/>
      <c r="AJ125" s="423"/>
      <c r="AK125" s="423"/>
      <c r="AL125" s="423"/>
      <c r="AM125" s="423"/>
      <c r="AN125" s="423"/>
      <c r="AO125" s="423"/>
    </row>
    <row r="126" spans="28:41" hidden="1">
      <c r="AB126" s="423"/>
      <c r="AC126" s="423"/>
      <c r="AD126" s="423"/>
      <c r="AE126" s="423"/>
      <c r="AF126" s="423"/>
      <c r="AG126" s="423"/>
      <c r="AH126" s="423"/>
      <c r="AI126" s="423"/>
      <c r="AJ126" s="423"/>
      <c r="AK126" s="423"/>
      <c r="AL126" s="423"/>
      <c r="AM126" s="423"/>
      <c r="AN126" s="423"/>
      <c r="AO126" s="423"/>
    </row>
    <row r="127" spans="28:41" hidden="1">
      <c r="AB127" s="423"/>
      <c r="AC127" s="423"/>
      <c r="AD127" s="423"/>
      <c r="AE127" s="423"/>
      <c r="AF127" s="423"/>
      <c r="AG127" s="423"/>
      <c r="AH127" s="423"/>
      <c r="AI127" s="423"/>
      <c r="AJ127" s="423"/>
      <c r="AK127" s="423"/>
      <c r="AL127" s="423"/>
      <c r="AM127" s="423"/>
      <c r="AN127" s="423"/>
      <c r="AO127" s="423"/>
    </row>
    <row r="128" spans="28:41" hidden="1">
      <c r="AB128" s="423"/>
      <c r="AC128" s="423"/>
      <c r="AD128" s="423"/>
      <c r="AE128" s="423"/>
      <c r="AF128" s="423"/>
      <c r="AG128" s="423"/>
      <c r="AH128" s="423"/>
      <c r="AI128" s="423"/>
      <c r="AJ128" s="423"/>
      <c r="AK128" s="423"/>
      <c r="AL128" s="423"/>
      <c r="AM128" s="423"/>
      <c r="AN128" s="423"/>
      <c r="AO128" s="423"/>
    </row>
    <row r="129" spans="1:50" hidden="1">
      <c r="AB129" s="423"/>
      <c r="AC129" s="423"/>
      <c r="AD129" s="423"/>
      <c r="AE129" s="423"/>
      <c r="AF129" s="423"/>
      <c r="AG129" s="423"/>
      <c r="AH129" s="423"/>
      <c r="AI129" s="423"/>
      <c r="AJ129" s="423"/>
      <c r="AK129" s="423"/>
      <c r="AL129" s="423"/>
      <c r="AM129" s="423"/>
      <c r="AN129" s="423"/>
      <c r="AO129" s="423"/>
    </row>
    <row r="130" spans="1:50" hidden="1">
      <c r="AB130" s="423"/>
      <c r="AC130" s="423"/>
      <c r="AD130" s="423"/>
      <c r="AE130" s="423"/>
      <c r="AF130" s="423"/>
      <c r="AG130" s="423"/>
      <c r="AH130" s="423"/>
      <c r="AI130" s="423"/>
      <c r="AJ130" s="423"/>
      <c r="AK130" s="423"/>
      <c r="AL130" s="423"/>
      <c r="AM130" s="423"/>
      <c r="AN130" s="423"/>
      <c r="AO130" s="423"/>
    </row>
    <row r="131" spans="1:50" hidden="1">
      <c r="AB131" s="423"/>
      <c r="AC131" s="423"/>
      <c r="AD131" s="423"/>
      <c r="AE131" s="423"/>
      <c r="AF131" s="423"/>
      <c r="AG131" s="423"/>
      <c r="AH131" s="423"/>
      <c r="AI131" s="423"/>
      <c r="AJ131" s="423"/>
      <c r="AK131" s="423"/>
      <c r="AL131" s="423"/>
      <c r="AM131" s="423"/>
      <c r="AN131" s="423"/>
      <c r="AO131" s="423"/>
    </row>
    <row r="132" spans="1:50" hidden="1">
      <c r="AB132" s="423"/>
      <c r="AC132" s="423"/>
      <c r="AD132" s="423"/>
      <c r="AE132" s="423"/>
      <c r="AF132" s="423"/>
      <c r="AG132" s="423"/>
      <c r="AH132" s="423"/>
      <c r="AI132" s="423"/>
      <c r="AJ132" s="423"/>
      <c r="AK132" s="423"/>
      <c r="AL132" s="423"/>
      <c r="AM132" s="423"/>
      <c r="AN132" s="423"/>
      <c r="AO132" s="423"/>
    </row>
    <row r="133" spans="1:50" s="427" customFormat="1" ht="18.75" hidden="1">
      <c r="A133" s="424"/>
      <c r="B133" s="425"/>
      <c r="C133" s="425"/>
      <c r="D133" s="425"/>
      <c r="E133" s="425"/>
      <c r="F133" s="425"/>
      <c r="G133" s="425"/>
      <c r="H133" s="425"/>
      <c r="I133" s="425"/>
      <c r="J133" s="425"/>
      <c r="K133" s="425"/>
      <c r="L133" s="425"/>
      <c r="M133" s="425"/>
      <c r="N133" s="425"/>
      <c r="O133" s="425"/>
      <c r="P133" s="425"/>
      <c r="Q133" s="425"/>
      <c r="R133" s="425"/>
      <c r="S133" s="425"/>
      <c r="T133" s="425"/>
      <c r="U133" s="425"/>
      <c r="V133" s="425"/>
      <c r="W133" s="425"/>
      <c r="X133" s="425"/>
      <c r="Y133" s="425"/>
      <c r="Z133" s="425"/>
      <c r="AA133" s="425"/>
      <c r="AB133" s="425"/>
      <c r="AC133" s="425"/>
      <c r="AD133" s="425"/>
      <c r="AE133" s="425"/>
      <c r="AF133" s="425"/>
      <c r="AG133" s="425"/>
      <c r="AH133" s="425"/>
      <c r="AI133" s="425"/>
      <c r="AJ133" s="425"/>
      <c r="AK133" s="425"/>
      <c r="AL133" s="425"/>
      <c r="AM133" s="425"/>
      <c r="AN133" s="425"/>
      <c r="AO133" s="425"/>
      <c r="AP133" s="426"/>
      <c r="AQ133" s="426"/>
      <c r="AR133" s="426"/>
      <c r="AS133" s="426"/>
      <c r="AT133" s="426"/>
      <c r="AU133" s="426"/>
      <c r="AV133" s="426"/>
      <c r="AW133" s="426"/>
      <c r="AX133" s="426"/>
    </row>
    <row r="134" spans="1:50" s="427" customFormat="1" ht="18.75" hidden="1">
      <c r="A134" s="424"/>
      <c r="B134" s="425"/>
      <c r="C134" s="425"/>
      <c r="D134" s="425"/>
      <c r="E134" s="425"/>
      <c r="F134" s="425"/>
      <c r="G134" s="425"/>
      <c r="H134" s="425"/>
      <c r="I134" s="425"/>
      <c r="J134" s="425"/>
      <c r="K134" s="425"/>
      <c r="L134" s="425"/>
      <c r="M134" s="425"/>
      <c r="N134" s="425"/>
      <c r="O134" s="425"/>
      <c r="P134" s="425"/>
      <c r="Q134" s="425"/>
      <c r="R134" s="425"/>
      <c r="S134" s="425"/>
      <c r="T134" s="425"/>
      <c r="U134" s="425"/>
      <c r="V134" s="425"/>
      <c r="W134" s="425"/>
      <c r="X134" s="425"/>
      <c r="Y134" s="425"/>
      <c r="Z134" s="425"/>
      <c r="AA134" s="425"/>
      <c r="AB134" s="425"/>
      <c r="AC134" s="425"/>
      <c r="AD134" s="425"/>
      <c r="AE134" s="425"/>
      <c r="AF134" s="425"/>
      <c r="AG134" s="425"/>
      <c r="AH134" s="425"/>
      <c r="AI134" s="425"/>
      <c r="AJ134" s="425"/>
      <c r="AK134" s="425"/>
      <c r="AL134" s="425"/>
      <c r="AM134" s="425"/>
      <c r="AN134" s="426"/>
      <c r="AO134" s="426"/>
      <c r="AP134" s="426"/>
      <c r="AQ134" s="426"/>
      <c r="AR134" s="426"/>
      <c r="AS134" s="426"/>
      <c r="AT134" s="426"/>
      <c r="AU134" s="426"/>
      <c r="AV134" s="426"/>
      <c r="AW134" s="426"/>
      <c r="AX134" s="426"/>
    </row>
    <row r="135" spans="1:50" s="427" customFormat="1" ht="18.75" hidden="1">
      <c r="A135" s="424"/>
      <c r="B135" s="425"/>
      <c r="C135" s="425"/>
      <c r="D135" s="425"/>
      <c r="E135" s="425"/>
      <c r="F135" s="425"/>
      <c r="G135" s="425"/>
      <c r="H135" s="425"/>
      <c r="I135" s="425"/>
      <c r="J135" s="425"/>
      <c r="K135" s="425"/>
      <c r="L135" s="425"/>
      <c r="M135" s="425"/>
      <c r="N135" s="425"/>
      <c r="O135" s="425"/>
      <c r="P135" s="425"/>
      <c r="Q135" s="425"/>
      <c r="R135" s="425"/>
      <c r="S135" s="425"/>
      <c r="T135" s="425"/>
      <c r="U135" s="425"/>
      <c r="V135" s="425"/>
      <c r="W135" s="425"/>
      <c r="X135" s="425"/>
      <c r="Y135" s="425"/>
      <c r="Z135" s="425"/>
      <c r="AA135" s="425"/>
      <c r="AB135" s="425"/>
      <c r="AC135" s="425"/>
      <c r="AD135" s="425"/>
      <c r="AE135" s="425"/>
      <c r="AF135" s="425"/>
      <c r="AG135" s="425"/>
      <c r="AH135" s="425"/>
      <c r="AI135" s="425"/>
      <c r="AJ135" s="425"/>
      <c r="AK135" s="425"/>
      <c r="AL135" s="425"/>
      <c r="AM135" s="425"/>
      <c r="AN135" s="426"/>
      <c r="AO135" s="426"/>
      <c r="AP135" s="426"/>
      <c r="AQ135" s="426"/>
      <c r="AR135" s="426"/>
      <c r="AS135" s="426"/>
      <c r="AT135" s="426"/>
      <c r="AU135" s="426"/>
      <c r="AV135" s="426"/>
      <c r="AW135" s="426"/>
      <c r="AX135" s="426"/>
    </row>
    <row r="136" spans="1:50" hidden="1"/>
    <row r="137" spans="1:50" hidden="1"/>
    <row r="138" spans="1:50" hidden="1"/>
    <row r="139" spans="1:50" hidden="1"/>
    <row r="140" spans="1:50" hidden="1"/>
    <row r="141" spans="1:50" hidden="1"/>
    <row r="142" spans="1:50" hidden="1"/>
    <row r="143" spans="1:50" hidden="1"/>
    <row r="144" spans="1:50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</sheetData>
  <sheetProtection password="C46C" sheet="1" objects="1" scenarios="1" formatCells="0" formatColumns="0" formatRows="0"/>
  <mergeCells count="163">
    <mergeCell ref="AC73:AG73"/>
    <mergeCell ref="P72:T72"/>
    <mergeCell ref="D69:O69"/>
    <mergeCell ref="D70:O70"/>
    <mergeCell ref="D71:O71"/>
    <mergeCell ref="D72:O72"/>
    <mergeCell ref="P69:T69"/>
    <mergeCell ref="W73:AA73"/>
    <mergeCell ref="P71:T71"/>
    <mergeCell ref="AC72:AG72"/>
    <mergeCell ref="P70:T70"/>
    <mergeCell ref="W70:AA70"/>
    <mergeCell ref="AC70:AG70"/>
    <mergeCell ref="M53:S53"/>
    <mergeCell ref="I57:T57"/>
    <mergeCell ref="G64:S64"/>
    <mergeCell ref="W68:AA68"/>
    <mergeCell ref="W61:AA61"/>
    <mergeCell ref="W64:AA64"/>
    <mergeCell ref="W66:AA66"/>
    <mergeCell ref="AC66:AG66"/>
    <mergeCell ref="AC71:AG71"/>
    <mergeCell ref="AC68:AG68"/>
    <mergeCell ref="W69:AA69"/>
    <mergeCell ref="AC69:AG69"/>
    <mergeCell ref="AI59:AM59"/>
    <mergeCell ref="AI60:AM60"/>
    <mergeCell ref="AC59:AG59"/>
    <mergeCell ref="W60:AA60"/>
    <mergeCell ref="AC60:AG60"/>
    <mergeCell ref="AC65:AG65"/>
    <mergeCell ref="AC64:AG64"/>
    <mergeCell ref="W65:AA65"/>
    <mergeCell ref="AI72:AM72"/>
    <mergeCell ref="AC61:AG61"/>
    <mergeCell ref="W62:AA62"/>
    <mergeCell ref="AC62:AG62"/>
    <mergeCell ref="W63:AA63"/>
    <mergeCell ref="AC63:AG63"/>
    <mergeCell ref="AI65:AM65"/>
    <mergeCell ref="AI69:AM69"/>
    <mergeCell ref="AI62:AM62"/>
    <mergeCell ref="AI63:AM63"/>
    <mergeCell ref="AI64:AM64"/>
    <mergeCell ref="AI73:AM73"/>
    <mergeCell ref="AI66:AM66"/>
    <mergeCell ref="AI68:AM68"/>
    <mergeCell ref="AI70:AM70"/>
    <mergeCell ref="AI71:AM71"/>
    <mergeCell ref="AI61:AM61"/>
    <mergeCell ref="W55:AA55"/>
    <mergeCell ref="AC55:AG55"/>
    <mergeCell ref="AI55:AM55"/>
    <mergeCell ref="W56:AA56"/>
    <mergeCell ref="AC56:AG56"/>
    <mergeCell ref="AI56:AM56"/>
    <mergeCell ref="W57:AA57"/>
    <mergeCell ref="AC57:AG57"/>
    <mergeCell ref="AI57:AM57"/>
    <mergeCell ref="W53:AA53"/>
    <mergeCell ref="AC53:AG53"/>
    <mergeCell ref="AI53:AM53"/>
    <mergeCell ref="E14:J15"/>
    <mergeCell ref="N14:R15"/>
    <mergeCell ref="K36:S36"/>
    <mergeCell ref="D33:J33"/>
    <mergeCell ref="D34:J34"/>
    <mergeCell ref="K34:S34"/>
    <mergeCell ref="D22:S22"/>
    <mergeCell ref="AI49:AM49"/>
    <mergeCell ref="W46:AA46"/>
    <mergeCell ref="AC46:AG46"/>
    <mergeCell ref="W44:AA44"/>
    <mergeCell ref="W54:AA54"/>
    <mergeCell ref="AC54:AG54"/>
    <mergeCell ref="AI54:AM54"/>
    <mergeCell ref="W52:AA52"/>
    <mergeCell ref="AC52:AG52"/>
    <mergeCell ref="AI52:AM52"/>
    <mergeCell ref="W45:AA45"/>
    <mergeCell ref="AC45:AG45"/>
    <mergeCell ref="AI45:AM45"/>
    <mergeCell ref="W43:AA43"/>
    <mergeCell ref="AC47:AG47"/>
    <mergeCell ref="W49:AA49"/>
    <mergeCell ref="AC49:AG49"/>
    <mergeCell ref="AI44:AM44"/>
    <mergeCell ref="AI46:AM46"/>
    <mergeCell ref="AI47:AM47"/>
    <mergeCell ref="AC51:AG51"/>
    <mergeCell ref="AI51:AM51"/>
    <mergeCell ref="W50:AA50"/>
    <mergeCell ref="AC50:AG50"/>
    <mergeCell ref="AI50:AM50"/>
    <mergeCell ref="AJ14:AJ15"/>
    <mergeCell ref="Y14:AI15"/>
    <mergeCell ref="W48:AA48"/>
    <mergeCell ref="AC48:AG48"/>
    <mergeCell ref="AI48:AM48"/>
    <mergeCell ref="P2:AO2"/>
    <mergeCell ref="V12:AM12"/>
    <mergeCell ref="V11:AM11"/>
    <mergeCell ref="L13:T13"/>
    <mergeCell ref="A2:O2"/>
    <mergeCell ref="C13:K13"/>
    <mergeCell ref="C10:T10"/>
    <mergeCell ref="V10:AM10"/>
    <mergeCell ref="C11:T11"/>
    <mergeCell ref="V13:AM13"/>
    <mergeCell ref="M54:S54"/>
    <mergeCell ref="W71:AA71"/>
    <mergeCell ref="W72:AA72"/>
    <mergeCell ref="W59:AA59"/>
    <mergeCell ref="D36:J36"/>
    <mergeCell ref="K32:S32"/>
    <mergeCell ref="D32:J32"/>
    <mergeCell ref="D35:J35"/>
    <mergeCell ref="K35:S35"/>
    <mergeCell ref="W51:AA51"/>
    <mergeCell ref="AC43:AG43"/>
    <mergeCell ref="C40:AM40"/>
    <mergeCell ref="AI42:AM42"/>
    <mergeCell ref="W42:AA42"/>
    <mergeCell ref="AC42:AG42"/>
    <mergeCell ref="C12:T12"/>
    <mergeCell ref="AI43:AM43"/>
    <mergeCell ref="D23:S23"/>
    <mergeCell ref="F24:M24"/>
    <mergeCell ref="D18:S19"/>
    <mergeCell ref="AJ23:AN23"/>
    <mergeCell ref="AE24:AI24"/>
    <mergeCell ref="AJ24:AN24"/>
    <mergeCell ref="AJ25:AN25"/>
    <mergeCell ref="AF33:AL33"/>
    <mergeCell ref="AE25:AI25"/>
    <mergeCell ref="AE28:AM31"/>
    <mergeCell ref="U18:AC20"/>
    <mergeCell ref="W47:AA47"/>
    <mergeCell ref="U28:AD31"/>
    <mergeCell ref="V22:X23"/>
    <mergeCell ref="Y22:AB23"/>
    <mergeCell ref="K28:S31"/>
    <mergeCell ref="Q24:S24"/>
    <mergeCell ref="AC44:AG44"/>
    <mergeCell ref="K33:S33"/>
    <mergeCell ref="AE23:AI23"/>
    <mergeCell ref="V36:AC36"/>
    <mergeCell ref="V33:AC33"/>
    <mergeCell ref="V34:AC34"/>
    <mergeCell ref="V35:AC35"/>
    <mergeCell ref="V32:AC32"/>
    <mergeCell ref="G21:S21"/>
    <mergeCell ref="D28:J31"/>
    <mergeCell ref="AE18:AN20"/>
    <mergeCell ref="AE21:AI21"/>
    <mergeCell ref="AJ21:AN21"/>
    <mergeCell ref="AE22:AI22"/>
    <mergeCell ref="AJ22:AN22"/>
    <mergeCell ref="C38:AM38"/>
    <mergeCell ref="AF32:AL32"/>
    <mergeCell ref="AF35:AL35"/>
    <mergeCell ref="AF34:AL34"/>
    <mergeCell ref="AF36:AL36"/>
  </mergeCells>
  <phoneticPr fontId="20" type="noConversion"/>
  <hyperlinks>
    <hyperlink ref="A2:C2" location="MainMenu!A1" display="MainMenu!A1"/>
  </hyperlinks>
  <printOptions horizontalCentered="1"/>
  <pageMargins left="0" right="0" top="0.5" bottom="0.5" header="0.25" footer="0.4"/>
  <pageSetup paperSize="9" scale="91" orientation="portrait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1">
    <pageSetUpPr fitToPage="1"/>
  </sheetPr>
  <dimension ref="A1:AY445"/>
  <sheetViews>
    <sheetView showRowColHeaders="0" topLeftCell="A2" zoomScale="115" zoomScaleNormal="70" workbookViewId="0">
      <pane ySplit="1" topLeftCell="A36" activePane="bottomLeft" state="frozen"/>
      <selection activeCell="C67" sqref="C67"/>
      <selection pane="bottomLeft" activeCell="A2" sqref="A2:R2"/>
    </sheetView>
  </sheetViews>
  <sheetFormatPr defaultColWidth="0" defaultRowHeight="15" zeroHeight="1"/>
  <cols>
    <col min="1" max="1" width="1.375" style="430" customWidth="1"/>
    <col min="2" max="2" width="3.25" style="430" customWidth="1"/>
    <col min="3" max="3" width="3.375" style="430" customWidth="1"/>
    <col min="4" max="39" width="2.625" style="430" customWidth="1"/>
    <col min="40" max="40" width="2.625" style="435" customWidth="1"/>
    <col min="41" max="41" width="4.875" style="409" customWidth="1"/>
    <col min="42" max="44" width="2.625" style="409" hidden="1" customWidth="1"/>
    <col min="45" max="45" width="2.875" style="409" hidden="1" customWidth="1"/>
    <col min="46" max="16384" width="4.5" style="409" hidden="1"/>
  </cols>
  <sheetData>
    <row r="1" spans="1:49">
      <c r="A1" s="430">
        <v>1</v>
      </c>
      <c r="B1" s="430">
        <v>2</v>
      </c>
      <c r="C1" s="430">
        <v>3</v>
      </c>
      <c r="D1" s="430">
        <v>4</v>
      </c>
      <c r="E1" s="430">
        <v>5</v>
      </c>
      <c r="F1" s="430">
        <v>6</v>
      </c>
      <c r="G1" s="430">
        <v>7</v>
      </c>
      <c r="H1" s="430">
        <v>8</v>
      </c>
      <c r="I1" s="430">
        <v>9</v>
      </c>
      <c r="J1" s="430">
        <v>10</v>
      </c>
      <c r="K1" s="430">
        <v>11</v>
      </c>
      <c r="L1" s="430">
        <v>12</v>
      </c>
      <c r="M1" s="430">
        <v>13</v>
      </c>
      <c r="N1" s="430">
        <v>14</v>
      </c>
      <c r="O1" s="430">
        <v>15</v>
      </c>
      <c r="P1" s="430">
        <v>16</v>
      </c>
      <c r="Q1" s="430">
        <v>17</v>
      </c>
      <c r="R1" s="430">
        <v>18</v>
      </c>
      <c r="S1" s="430">
        <v>19</v>
      </c>
      <c r="T1" s="430">
        <v>20</v>
      </c>
      <c r="U1" s="430">
        <v>21</v>
      </c>
      <c r="V1" s="430">
        <v>22</v>
      </c>
      <c r="X1" s="430">
        <v>23</v>
      </c>
      <c r="Y1" s="430">
        <v>24</v>
      </c>
      <c r="Z1" s="430">
        <v>25</v>
      </c>
      <c r="AA1" s="430">
        <v>26</v>
      </c>
      <c r="AB1" s="430">
        <v>27</v>
      </c>
      <c r="AC1" s="430">
        <v>28</v>
      </c>
      <c r="AE1" s="430">
        <v>29</v>
      </c>
      <c r="AF1" s="430">
        <v>30</v>
      </c>
      <c r="AG1" s="430">
        <v>31</v>
      </c>
      <c r="AH1" s="430">
        <v>32</v>
      </c>
      <c r="AI1" s="430">
        <v>33</v>
      </c>
      <c r="AJ1" s="430">
        <v>34</v>
      </c>
      <c r="AL1" s="430">
        <v>35</v>
      </c>
      <c r="AM1" s="430">
        <v>36</v>
      </c>
      <c r="AN1" s="430">
        <v>37</v>
      </c>
      <c r="AO1" s="409">
        <v>38</v>
      </c>
      <c r="AP1" s="409">
        <v>39</v>
      </c>
      <c r="AQ1" s="409">
        <v>40</v>
      </c>
      <c r="AR1" s="409">
        <v>41</v>
      </c>
      <c r="AS1" s="409">
        <v>42</v>
      </c>
    </row>
    <row r="2" spans="1:49" s="431" customFormat="1" ht="24" customHeight="1" thickBot="1">
      <c r="A2" s="1400" t="s">
        <v>131</v>
      </c>
      <c r="B2" s="1400"/>
      <c r="C2" s="1400"/>
      <c r="D2" s="1400"/>
      <c r="E2" s="1400"/>
      <c r="F2" s="1400"/>
      <c r="G2" s="1400"/>
      <c r="H2" s="1400"/>
      <c r="I2" s="1400"/>
      <c r="J2" s="1400"/>
      <c r="K2" s="1400"/>
      <c r="L2" s="1400"/>
      <c r="M2" s="1400"/>
      <c r="N2" s="1400"/>
      <c r="O2" s="1400"/>
      <c r="P2" s="1400"/>
      <c r="Q2" s="1400"/>
      <c r="R2" s="1400"/>
      <c r="S2" s="540" t="s">
        <v>440</v>
      </c>
      <c r="T2" s="540"/>
      <c r="U2" s="540"/>
      <c r="V2" s="540"/>
      <c r="W2" s="540"/>
      <c r="X2" s="540"/>
      <c r="Y2" s="540"/>
      <c r="Z2" s="540"/>
      <c r="AA2" s="540"/>
      <c r="AB2" s="540"/>
      <c r="AC2" s="540"/>
      <c r="AD2" s="540"/>
      <c r="AE2" s="540"/>
      <c r="AF2" s="540"/>
      <c r="AG2" s="540"/>
      <c r="AH2" s="540"/>
      <c r="AI2" s="540"/>
      <c r="AJ2" s="540"/>
      <c r="AK2" s="540"/>
      <c r="AL2" s="540"/>
      <c r="AM2" s="540"/>
      <c r="AN2" s="540"/>
      <c r="AO2" s="434"/>
      <c r="AP2" s="434"/>
      <c r="AQ2" s="434"/>
      <c r="AR2" s="434"/>
      <c r="AS2" s="434"/>
      <c r="AT2" s="536"/>
    </row>
    <row r="3" spans="1:49" s="431" customFormat="1" ht="26.25" customHeight="1" thickBot="1">
      <c r="A3" s="339"/>
      <c r="B3" s="532" t="s">
        <v>93</v>
      </c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57"/>
      <c r="AE3" s="557"/>
      <c r="AF3" s="557"/>
      <c r="AG3" s="557" t="str">
        <f>IF('Other Deails'!H19="male","M","F")</f>
        <v>M</v>
      </c>
      <c r="AH3" s="557"/>
      <c r="AI3" s="557"/>
      <c r="AJ3" s="557"/>
      <c r="AK3" s="557"/>
      <c r="AL3" s="557"/>
      <c r="AM3" s="534"/>
      <c r="AN3" s="535"/>
      <c r="AO3" s="537"/>
      <c r="AP3" s="538"/>
      <c r="AQ3" s="538"/>
      <c r="AR3" s="538"/>
      <c r="AS3" s="539"/>
    </row>
    <row r="4" spans="1:49" s="431" customFormat="1" ht="15.75">
      <c r="A4" s="432"/>
      <c r="C4" s="432"/>
      <c r="D4" s="432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432"/>
      <c r="Q4" s="432"/>
      <c r="R4" s="433" t="s">
        <v>373</v>
      </c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/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/>
      <c r="AS4" s="434"/>
    </row>
    <row r="5" spans="1:49" s="419" customFormat="1">
      <c r="B5" s="420" t="s">
        <v>371</v>
      </c>
      <c r="C5" s="421" t="s">
        <v>156</v>
      </c>
      <c r="D5" s="421"/>
      <c r="E5" s="421"/>
      <c r="F5" s="421"/>
      <c r="G5" s="422"/>
      <c r="H5" s="422"/>
      <c r="I5" s="422"/>
      <c r="J5" s="422"/>
      <c r="K5" s="422"/>
      <c r="L5" s="422"/>
      <c r="M5" s="422"/>
      <c r="N5" s="422"/>
      <c r="O5" s="422"/>
      <c r="P5" s="422"/>
      <c r="Q5" s="422"/>
      <c r="R5" s="422"/>
      <c r="S5" s="422"/>
      <c r="T5" s="422"/>
      <c r="U5" s="422"/>
      <c r="V5" s="473"/>
      <c r="W5" s="1334"/>
      <c r="X5" s="1334"/>
      <c r="Y5" s="1334"/>
      <c r="Z5" s="1334"/>
      <c r="AA5" s="1334"/>
      <c r="AB5" s="473"/>
      <c r="AC5" s="1334"/>
      <c r="AD5" s="1334"/>
      <c r="AE5" s="1334"/>
      <c r="AF5" s="1334"/>
      <c r="AG5" s="1334"/>
      <c r="AH5" s="473"/>
      <c r="AI5" s="1334"/>
      <c r="AJ5" s="1334"/>
      <c r="AK5" s="1334"/>
      <c r="AL5" s="1334"/>
      <c r="AM5" s="1334"/>
      <c r="AN5" s="422"/>
      <c r="AO5" s="422"/>
      <c r="AP5" s="422"/>
      <c r="AQ5" s="422"/>
      <c r="AR5" s="422"/>
      <c r="AS5" s="422"/>
      <c r="AT5" s="422"/>
      <c r="AU5" s="422"/>
      <c r="AV5" s="422"/>
      <c r="AW5" s="422"/>
    </row>
    <row r="6" spans="1:49" s="419" customFormat="1">
      <c r="B6" s="422"/>
      <c r="C6" s="442" t="s">
        <v>388</v>
      </c>
      <c r="D6" s="442" t="s">
        <v>389</v>
      </c>
      <c r="E6" s="421"/>
      <c r="F6" s="421"/>
      <c r="G6" s="422"/>
      <c r="H6" s="422"/>
      <c r="I6" s="422"/>
      <c r="J6" s="422"/>
      <c r="K6" s="422"/>
      <c r="Q6" s="422"/>
      <c r="R6" s="422"/>
      <c r="S6" s="477"/>
      <c r="T6" s="477"/>
      <c r="U6" s="477"/>
      <c r="V6" s="473"/>
      <c r="W6" s="1334"/>
      <c r="X6" s="1334"/>
      <c r="Y6" s="1334"/>
      <c r="Z6" s="1334"/>
      <c r="AA6" s="1334"/>
      <c r="AB6" s="473"/>
      <c r="AC6" s="1405"/>
      <c r="AD6" s="1405"/>
      <c r="AE6" s="1405"/>
      <c r="AF6" s="1405"/>
      <c r="AG6" s="1405"/>
      <c r="AH6" s="473"/>
      <c r="AI6" s="1405"/>
      <c r="AJ6" s="1405"/>
      <c r="AK6" s="1405"/>
      <c r="AL6" s="1405"/>
      <c r="AM6" s="1405"/>
    </row>
    <row r="7" spans="1:49" s="419" customFormat="1">
      <c r="B7" s="422"/>
      <c r="C7" s="421" t="s">
        <v>145</v>
      </c>
      <c r="D7" s="421" t="s">
        <v>390</v>
      </c>
      <c r="E7" s="421"/>
      <c r="F7" s="421"/>
      <c r="G7" s="422"/>
      <c r="H7" s="422"/>
      <c r="I7" s="422"/>
      <c r="J7" s="422"/>
      <c r="K7" s="422"/>
      <c r="Q7" s="422"/>
      <c r="R7" s="422"/>
      <c r="S7" s="477"/>
      <c r="T7" s="477"/>
      <c r="U7" s="477"/>
      <c r="V7" s="473"/>
      <c r="W7" s="473"/>
      <c r="X7" s="473"/>
      <c r="Y7" s="473"/>
      <c r="Z7" s="473"/>
      <c r="AA7" s="473"/>
      <c r="AB7" s="522" t="s">
        <v>393</v>
      </c>
      <c r="AC7" s="527"/>
      <c r="AD7" s="527"/>
      <c r="AE7" s="527"/>
      <c r="AF7" s="527"/>
      <c r="AG7" s="528"/>
      <c r="AH7" s="522" t="s">
        <v>394</v>
      </c>
      <c r="AI7" s="527"/>
      <c r="AJ7" s="527"/>
      <c r="AK7" s="527"/>
      <c r="AL7" s="527"/>
      <c r="AM7" s="528"/>
    </row>
    <row r="8" spans="1:49" s="419" customFormat="1">
      <c r="B8" s="422"/>
      <c r="C8" s="421"/>
      <c r="D8" s="444" t="str">
        <f>Calculation!D49</f>
        <v>(a)</v>
      </c>
      <c r="E8" s="421" t="str">
        <f>Calculation!E49</f>
        <v>GPF Contribution</v>
      </c>
      <c r="F8" s="421"/>
      <c r="G8" s="422"/>
      <c r="H8" s="422"/>
      <c r="I8" s="422"/>
      <c r="J8" s="422"/>
      <c r="K8" s="422"/>
      <c r="Q8" s="422"/>
      <c r="R8" s="422"/>
      <c r="S8" s="478"/>
      <c r="T8" s="478"/>
      <c r="U8" s="478"/>
      <c r="V8" s="473" t="s">
        <v>345</v>
      </c>
      <c r="W8" s="1401">
        <f>Calculation!P49</f>
        <v>51000</v>
      </c>
      <c r="X8" s="1402"/>
      <c r="Y8" s="1402"/>
      <c r="Z8" s="1402"/>
      <c r="AA8" s="1403"/>
      <c r="AB8" s="473" t="s">
        <v>345</v>
      </c>
      <c r="AC8" s="1401">
        <f>Calculation!P49</f>
        <v>51000</v>
      </c>
      <c r="AD8" s="1402"/>
      <c r="AE8" s="1402"/>
      <c r="AF8" s="1402"/>
      <c r="AG8" s="1403"/>
      <c r="AH8" s="473" t="s">
        <v>345</v>
      </c>
      <c r="AI8" s="1343">
        <f>Calculation!S49</f>
        <v>51000</v>
      </c>
      <c r="AJ8" s="1344"/>
      <c r="AK8" s="1344"/>
      <c r="AL8" s="1344"/>
      <c r="AM8" s="1345"/>
    </row>
    <row r="9" spans="1:49" s="419" customFormat="1">
      <c r="B9" s="422"/>
      <c r="C9" s="421"/>
      <c r="D9" s="444" t="str">
        <f>Calculation!D50</f>
        <v>(b)</v>
      </c>
      <c r="E9" s="421" t="str">
        <f>Calculation!E50</f>
        <v>Group Insurance Scheme / CGEIS</v>
      </c>
      <c r="F9" s="421"/>
      <c r="G9" s="422"/>
      <c r="H9" s="422"/>
      <c r="I9" s="422"/>
      <c r="J9" s="422"/>
      <c r="K9" s="422"/>
      <c r="Q9" s="422"/>
      <c r="S9" s="478"/>
      <c r="T9" s="478"/>
      <c r="U9" s="478"/>
      <c r="V9" s="473" t="s">
        <v>345</v>
      </c>
      <c r="W9" s="1401">
        <f>Calculation!P50</f>
        <v>1200</v>
      </c>
      <c r="X9" s="1402"/>
      <c r="Y9" s="1402"/>
      <c r="Z9" s="1402"/>
      <c r="AA9" s="1403"/>
      <c r="AB9" s="473" t="s">
        <v>345</v>
      </c>
      <c r="AC9" s="1401">
        <f>Calculation!P50</f>
        <v>1200</v>
      </c>
      <c r="AD9" s="1402"/>
      <c r="AE9" s="1402"/>
      <c r="AF9" s="1402"/>
      <c r="AG9" s="1403"/>
      <c r="AH9" s="473" t="s">
        <v>345</v>
      </c>
      <c r="AI9" s="1343">
        <f>Calculation!S50</f>
        <v>1200</v>
      </c>
      <c r="AJ9" s="1344"/>
      <c r="AK9" s="1344"/>
      <c r="AL9" s="1344"/>
      <c r="AM9" s="1345"/>
    </row>
    <row r="10" spans="1:49" s="419" customFormat="1">
      <c r="B10" s="422"/>
      <c r="C10" s="421"/>
      <c r="D10" s="444" t="str">
        <f>Calculation!D51</f>
        <v>(c)</v>
      </c>
      <c r="E10" s="421" t="str">
        <f>Calculation!E51</f>
        <v>Public Provident Fund [ PPF ]</v>
      </c>
      <c r="F10" s="421"/>
      <c r="G10" s="422"/>
      <c r="H10" s="422"/>
      <c r="I10" s="422"/>
      <c r="J10" s="422"/>
      <c r="K10" s="422"/>
      <c r="Q10" s="422"/>
      <c r="S10" s="478"/>
      <c r="T10" s="478"/>
      <c r="U10" s="478"/>
      <c r="V10" s="473" t="s">
        <v>345</v>
      </c>
      <c r="W10" s="1401">
        <f>Calculation!P51</f>
        <v>0</v>
      </c>
      <c r="X10" s="1402"/>
      <c r="Y10" s="1402"/>
      <c r="Z10" s="1402"/>
      <c r="AA10" s="1403"/>
      <c r="AB10" s="473" t="s">
        <v>345</v>
      </c>
      <c r="AC10" s="1401">
        <f>Calculation!P51</f>
        <v>0</v>
      </c>
      <c r="AD10" s="1402"/>
      <c r="AE10" s="1402"/>
      <c r="AF10" s="1402"/>
      <c r="AG10" s="1403"/>
      <c r="AH10" s="473" t="s">
        <v>345</v>
      </c>
      <c r="AI10" s="1343">
        <f>Calculation!S51</f>
        <v>0</v>
      </c>
      <c r="AJ10" s="1344"/>
      <c r="AK10" s="1344"/>
      <c r="AL10" s="1344"/>
      <c r="AM10" s="1345"/>
    </row>
    <row r="11" spans="1:49" s="419" customFormat="1">
      <c r="B11" s="422"/>
      <c r="C11" s="421"/>
      <c r="D11" s="444" t="str">
        <f>Calculation!D52</f>
        <v>(d)</v>
      </c>
      <c r="E11" s="421" t="str">
        <f>Calculation!E52</f>
        <v>LIC Premium</v>
      </c>
      <c r="F11" s="421"/>
      <c r="G11" s="422"/>
      <c r="H11" s="422"/>
      <c r="I11" s="422"/>
      <c r="J11" s="422"/>
      <c r="K11" s="422"/>
      <c r="Q11" s="422"/>
      <c r="S11" s="478"/>
      <c r="T11" s="478"/>
      <c r="U11" s="478"/>
      <c r="V11" s="473" t="s">
        <v>345</v>
      </c>
      <c r="W11" s="1401">
        <f>Calculation!P52</f>
        <v>0</v>
      </c>
      <c r="X11" s="1402"/>
      <c r="Y11" s="1402"/>
      <c r="Z11" s="1402"/>
      <c r="AA11" s="1403"/>
      <c r="AB11" s="473" t="s">
        <v>345</v>
      </c>
      <c r="AC11" s="1401">
        <f>Calculation!P52</f>
        <v>0</v>
      </c>
      <c r="AD11" s="1402"/>
      <c r="AE11" s="1402"/>
      <c r="AF11" s="1402"/>
      <c r="AG11" s="1403"/>
      <c r="AH11" s="473" t="s">
        <v>345</v>
      </c>
      <c r="AI11" s="1343">
        <f>Calculation!S52</f>
        <v>0</v>
      </c>
      <c r="AJ11" s="1344"/>
      <c r="AK11" s="1344"/>
      <c r="AL11" s="1344"/>
      <c r="AM11" s="1345"/>
    </row>
    <row r="12" spans="1:49" s="419" customFormat="1">
      <c r="B12" s="422"/>
      <c r="C12" s="421"/>
      <c r="D12" s="444" t="str">
        <f>Calculation!D53</f>
        <v>(e)</v>
      </c>
      <c r="E12" s="421" t="str">
        <f>Calculation!E53</f>
        <v>PLI Premium</v>
      </c>
      <c r="F12" s="421"/>
      <c r="G12" s="422"/>
      <c r="H12" s="422"/>
      <c r="I12" s="422"/>
      <c r="J12" s="422"/>
      <c r="K12" s="422"/>
      <c r="Q12" s="422"/>
      <c r="S12" s="478"/>
      <c r="T12" s="478"/>
      <c r="U12" s="478"/>
      <c r="V12" s="473" t="s">
        <v>345</v>
      </c>
      <c r="W12" s="1401">
        <f>Calculation!P53</f>
        <v>0</v>
      </c>
      <c r="X12" s="1402"/>
      <c r="Y12" s="1402"/>
      <c r="Z12" s="1402"/>
      <c r="AA12" s="1403"/>
      <c r="AB12" s="473" t="s">
        <v>345</v>
      </c>
      <c r="AC12" s="1401">
        <f>Calculation!P53</f>
        <v>0</v>
      </c>
      <c r="AD12" s="1402"/>
      <c r="AE12" s="1402"/>
      <c r="AF12" s="1402"/>
      <c r="AG12" s="1403"/>
      <c r="AH12" s="473" t="s">
        <v>345</v>
      </c>
      <c r="AI12" s="1343">
        <f>Calculation!S53</f>
        <v>0</v>
      </c>
      <c r="AJ12" s="1344"/>
      <c r="AK12" s="1344"/>
      <c r="AL12" s="1344"/>
      <c r="AM12" s="1345"/>
    </row>
    <row r="13" spans="1:49" s="419" customFormat="1" ht="23.25" customHeight="1">
      <c r="B13" s="422"/>
      <c r="C13" s="421"/>
      <c r="D13" s="444" t="str">
        <f>Calculation!D54</f>
        <v>(f)</v>
      </c>
      <c r="E13" s="1387" t="str">
        <f>Calculation!E54</f>
        <v>Deposit in 10&amp;15 Years Account Under the Post Office Saving Bond (CTD)</v>
      </c>
      <c r="F13" s="1387"/>
      <c r="G13" s="1387"/>
      <c r="H13" s="1387"/>
      <c r="I13" s="1387"/>
      <c r="J13" s="1387"/>
      <c r="K13" s="1387"/>
      <c r="L13" s="1387"/>
      <c r="M13" s="1387"/>
      <c r="N13" s="1387"/>
      <c r="O13" s="1387"/>
      <c r="P13" s="1387"/>
      <c r="Q13" s="1387"/>
      <c r="R13" s="1387"/>
      <c r="S13" s="1387"/>
      <c r="T13" s="1387"/>
      <c r="U13" s="478"/>
      <c r="V13" s="473" t="s">
        <v>345</v>
      </c>
      <c r="W13" s="1401">
        <f>Calculation!P54</f>
        <v>0</v>
      </c>
      <c r="X13" s="1402"/>
      <c r="Y13" s="1402"/>
      <c r="Z13" s="1402"/>
      <c r="AA13" s="1403"/>
      <c r="AB13" s="473" t="s">
        <v>345</v>
      </c>
      <c r="AC13" s="1401">
        <f>Calculation!P54</f>
        <v>0</v>
      </c>
      <c r="AD13" s="1402"/>
      <c r="AE13" s="1402"/>
      <c r="AF13" s="1402"/>
      <c r="AG13" s="1403"/>
      <c r="AH13" s="473" t="s">
        <v>345</v>
      </c>
      <c r="AI13" s="1343">
        <f>Calculation!S54</f>
        <v>0</v>
      </c>
      <c r="AJ13" s="1344"/>
      <c r="AK13" s="1344"/>
      <c r="AL13" s="1344"/>
      <c r="AM13" s="1345"/>
    </row>
    <row r="14" spans="1:49" s="419" customFormat="1">
      <c r="B14" s="422"/>
      <c r="C14" s="421"/>
      <c r="D14" s="444" t="str">
        <f>Calculation!D55</f>
        <v>(g)</v>
      </c>
      <c r="E14" s="421" t="str">
        <f>Calculation!E55</f>
        <v>NSC or Other Investment</v>
      </c>
      <c r="F14" s="421"/>
      <c r="G14" s="421"/>
      <c r="H14" s="421"/>
      <c r="I14" s="421"/>
      <c r="J14" s="421"/>
      <c r="K14" s="421"/>
      <c r="Q14" s="422"/>
      <c r="S14" s="478"/>
      <c r="T14" s="478"/>
      <c r="U14" s="478"/>
      <c r="V14" s="473" t="s">
        <v>345</v>
      </c>
      <c r="W14" s="1401">
        <f>Calculation!P55</f>
        <v>0</v>
      </c>
      <c r="X14" s="1402"/>
      <c r="Y14" s="1402"/>
      <c r="Z14" s="1402"/>
      <c r="AA14" s="1403"/>
      <c r="AB14" s="473" t="s">
        <v>345</v>
      </c>
      <c r="AC14" s="1401">
        <f>Calculation!P55</f>
        <v>0</v>
      </c>
      <c r="AD14" s="1402"/>
      <c r="AE14" s="1402"/>
      <c r="AF14" s="1402"/>
      <c r="AG14" s="1403"/>
      <c r="AH14" s="473" t="s">
        <v>345</v>
      </c>
      <c r="AI14" s="1343">
        <f>Calculation!S55</f>
        <v>0</v>
      </c>
      <c r="AJ14" s="1344"/>
      <c r="AK14" s="1344"/>
      <c r="AL14" s="1344"/>
      <c r="AM14" s="1345"/>
    </row>
    <row r="15" spans="1:49" s="419" customFormat="1">
      <c r="B15" s="420"/>
      <c r="C15" s="421"/>
      <c r="D15" s="444" t="str">
        <f>Calculation!D56</f>
        <v>(h)</v>
      </c>
      <c r="E15" s="421" t="str">
        <f>Calculation!E56</f>
        <v>NSC Interest re-invested</v>
      </c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79"/>
      <c r="U15" s="479"/>
      <c r="V15" s="473" t="s">
        <v>345</v>
      </c>
      <c r="W15" s="1401">
        <f>Calculation!P56</f>
        <v>0</v>
      </c>
      <c r="X15" s="1402"/>
      <c r="Y15" s="1402"/>
      <c r="Z15" s="1402"/>
      <c r="AA15" s="1403"/>
      <c r="AB15" s="473" t="s">
        <v>345</v>
      </c>
      <c r="AC15" s="1401">
        <f>Calculation!P56</f>
        <v>0</v>
      </c>
      <c r="AD15" s="1402"/>
      <c r="AE15" s="1402"/>
      <c r="AF15" s="1402"/>
      <c r="AG15" s="1403"/>
      <c r="AH15" s="473" t="s">
        <v>345</v>
      </c>
      <c r="AI15" s="1343">
        <f>Calculation!S56</f>
        <v>0</v>
      </c>
      <c r="AJ15" s="1344"/>
      <c r="AK15" s="1344"/>
      <c r="AL15" s="1344"/>
      <c r="AM15" s="1345"/>
      <c r="AN15" s="422"/>
      <c r="AO15" s="422"/>
    </row>
    <row r="16" spans="1:49" s="419" customFormat="1">
      <c r="A16" s="421"/>
      <c r="B16" s="420"/>
      <c r="C16" s="421"/>
      <c r="D16" s="444" t="str">
        <f>Calculation!D57</f>
        <v>(i)</v>
      </c>
      <c r="E16" s="421" t="str">
        <f>Calculation!E57</f>
        <v>ULIP</v>
      </c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  <c r="V16" s="473" t="s">
        <v>345</v>
      </c>
      <c r="W16" s="1401">
        <f>Calculation!P57</f>
        <v>0</v>
      </c>
      <c r="X16" s="1402"/>
      <c r="Y16" s="1402"/>
      <c r="Z16" s="1402"/>
      <c r="AA16" s="1403"/>
      <c r="AB16" s="473" t="s">
        <v>345</v>
      </c>
      <c r="AC16" s="1401">
        <f>Calculation!P57</f>
        <v>0</v>
      </c>
      <c r="AD16" s="1402"/>
      <c r="AE16" s="1402"/>
      <c r="AF16" s="1402"/>
      <c r="AG16" s="1403"/>
      <c r="AH16" s="473" t="s">
        <v>345</v>
      </c>
      <c r="AI16" s="1343">
        <f>Calculation!S57</f>
        <v>0</v>
      </c>
      <c r="AJ16" s="1344"/>
      <c r="AK16" s="1344"/>
      <c r="AL16" s="1344"/>
      <c r="AM16" s="1345"/>
      <c r="AN16" s="422"/>
      <c r="AO16" s="422"/>
    </row>
    <row r="17" spans="1:51" s="419" customFormat="1">
      <c r="A17" s="421"/>
      <c r="B17" s="420"/>
      <c r="C17" s="421"/>
      <c r="D17" s="444" t="str">
        <f>Calculation!D58</f>
        <v>(j)</v>
      </c>
      <c r="E17" s="421" t="str">
        <f>Calculation!E58</f>
        <v>Equity link Saving fund [ Max. Rs. 15,000/- ]</v>
      </c>
      <c r="F17" s="421"/>
      <c r="G17" s="421"/>
      <c r="H17" s="421"/>
      <c r="I17" s="421"/>
      <c r="J17" s="421"/>
      <c r="K17" s="421"/>
      <c r="L17" s="421"/>
      <c r="M17" s="421"/>
      <c r="N17" s="421"/>
      <c r="O17" s="421"/>
      <c r="P17" s="421"/>
      <c r="Q17" s="421"/>
      <c r="R17" s="421"/>
      <c r="S17" s="421"/>
      <c r="T17" s="421"/>
      <c r="U17" s="421"/>
      <c r="V17" s="473" t="s">
        <v>345</v>
      </c>
      <c r="W17" s="1401">
        <f>Calculation!P58</f>
        <v>0</v>
      </c>
      <c r="X17" s="1402"/>
      <c r="Y17" s="1402"/>
      <c r="Z17" s="1402"/>
      <c r="AA17" s="1403"/>
      <c r="AB17" s="473" t="s">
        <v>345</v>
      </c>
      <c r="AC17" s="1401">
        <f>Calculation!P58</f>
        <v>0</v>
      </c>
      <c r="AD17" s="1402"/>
      <c r="AE17" s="1402"/>
      <c r="AF17" s="1402"/>
      <c r="AG17" s="1403"/>
      <c r="AH17" s="473" t="s">
        <v>345</v>
      </c>
      <c r="AI17" s="1343">
        <f>Calculation!S58</f>
        <v>0</v>
      </c>
      <c r="AJ17" s="1344"/>
      <c r="AK17" s="1344"/>
      <c r="AL17" s="1344"/>
      <c r="AM17" s="1345"/>
      <c r="AN17" s="422"/>
      <c r="AO17" s="422"/>
    </row>
    <row r="18" spans="1:51">
      <c r="A18" s="344"/>
      <c r="B18" s="401"/>
      <c r="C18" s="410"/>
      <c r="D18" s="444" t="str">
        <f>Calculation!D59</f>
        <v>(k)</v>
      </c>
      <c r="E18" s="421" t="str">
        <f>Calculation!E59</f>
        <v>Investment in pension fund</v>
      </c>
      <c r="F18" s="353"/>
      <c r="G18" s="353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53"/>
      <c r="S18" s="353"/>
      <c r="T18" s="353"/>
      <c r="U18" s="353"/>
      <c r="V18" s="473" t="s">
        <v>345</v>
      </c>
      <c r="W18" s="1401">
        <f>Calculation!P59</f>
        <v>0</v>
      </c>
      <c r="X18" s="1402"/>
      <c r="Y18" s="1402"/>
      <c r="Z18" s="1402"/>
      <c r="AA18" s="1403"/>
      <c r="AB18" s="473" t="s">
        <v>345</v>
      </c>
      <c r="AC18" s="1401">
        <f>Calculation!P59</f>
        <v>0</v>
      </c>
      <c r="AD18" s="1402"/>
      <c r="AE18" s="1402"/>
      <c r="AF18" s="1402"/>
      <c r="AG18" s="1403"/>
      <c r="AH18" s="473" t="s">
        <v>345</v>
      </c>
      <c r="AI18" s="1343">
        <f>Calculation!S59</f>
        <v>0</v>
      </c>
      <c r="AJ18" s="1344"/>
      <c r="AK18" s="1344"/>
      <c r="AL18" s="1344"/>
      <c r="AM18" s="1345"/>
      <c r="AN18" s="411"/>
      <c r="AO18" s="411"/>
      <c r="AP18" s="411"/>
      <c r="AQ18" s="411"/>
      <c r="AR18" s="411"/>
      <c r="AS18" s="411"/>
      <c r="AT18" s="411"/>
      <c r="AU18" s="411"/>
      <c r="AV18" s="411"/>
      <c r="AW18" s="411"/>
      <c r="AX18" s="411"/>
      <c r="AY18" s="411"/>
    </row>
    <row r="19" spans="1:51">
      <c r="A19" s="344"/>
      <c r="B19" s="353"/>
      <c r="C19" s="353"/>
      <c r="D19" s="444" t="str">
        <f>Calculation!D60</f>
        <v>(l)</v>
      </c>
      <c r="E19" s="421" t="str">
        <f>Calculation!E60</f>
        <v>HBA Repayment of Principal ( Except Interest )</v>
      </c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473" t="s">
        <v>345</v>
      </c>
      <c r="W19" s="1401">
        <f>Calculation!P60</f>
        <v>0</v>
      </c>
      <c r="X19" s="1402"/>
      <c r="Y19" s="1402"/>
      <c r="Z19" s="1402"/>
      <c r="AA19" s="1403"/>
      <c r="AB19" s="473" t="s">
        <v>345</v>
      </c>
      <c r="AC19" s="1401">
        <f>Calculation!P60</f>
        <v>0</v>
      </c>
      <c r="AD19" s="1402"/>
      <c r="AE19" s="1402"/>
      <c r="AF19" s="1402"/>
      <c r="AG19" s="1403"/>
      <c r="AH19" s="473" t="s">
        <v>345</v>
      </c>
      <c r="AI19" s="1343">
        <f>Calculation!S60</f>
        <v>0</v>
      </c>
      <c r="AJ19" s="1344"/>
      <c r="AK19" s="1344"/>
      <c r="AL19" s="1344"/>
      <c r="AM19" s="1345"/>
      <c r="AN19" s="411"/>
      <c r="AO19" s="411"/>
      <c r="AP19" s="411"/>
      <c r="AQ19" s="411"/>
      <c r="AR19" s="411"/>
      <c r="AS19" s="411"/>
      <c r="AT19" s="411"/>
      <c r="AU19" s="411"/>
      <c r="AV19" s="411"/>
      <c r="AW19" s="411"/>
      <c r="AX19" s="411"/>
    </row>
    <row r="20" spans="1:51">
      <c r="A20" s="344"/>
      <c r="B20" s="353"/>
      <c r="C20" s="353"/>
      <c r="D20" s="444" t="str">
        <f>Calculation!D60</f>
        <v>(l)</v>
      </c>
      <c r="E20" s="1407" t="str">
        <f>Calculation!E61</f>
        <v>Term deposit for a fixed period (Bank Term Deposit Scheme, 2006)</v>
      </c>
      <c r="F20" s="1408"/>
      <c r="G20" s="1408"/>
      <c r="H20" s="1408"/>
      <c r="I20" s="1408"/>
      <c r="J20" s="1408"/>
      <c r="K20" s="1408"/>
      <c r="L20" s="1408"/>
      <c r="M20" s="1408"/>
      <c r="N20" s="1408"/>
      <c r="O20" s="1408"/>
      <c r="P20" s="1408"/>
      <c r="Q20" s="1408"/>
      <c r="R20" s="1408"/>
      <c r="S20" s="1408"/>
      <c r="T20" s="1408"/>
      <c r="U20" s="353"/>
      <c r="V20" s="473" t="s">
        <v>345</v>
      </c>
      <c r="W20" s="1401">
        <f>Calculation!P61</f>
        <v>0</v>
      </c>
      <c r="X20" s="1402"/>
      <c r="Y20" s="1402"/>
      <c r="Z20" s="1402"/>
      <c r="AA20" s="1403"/>
      <c r="AB20" s="473" t="s">
        <v>345</v>
      </c>
      <c r="AC20" s="1401">
        <f>Calculation!P61</f>
        <v>0</v>
      </c>
      <c r="AD20" s="1402"/>
      <c r="AE20" s="1402"/>
      <c r="AF20" s="1402"/>
      <c r="AG20" s="1403"/>
      <c r="AH20" s="473" t="s">
        <v>345</v>
      </c>
      <c r="AI20" s="1343">
        <f>Calculation!S61</f>
        <v>0</v>
      </c>
      <c r="AJ20" s="1344"/>
      <c r="AK20" s="1344"/>
      <c r="AL20" s="1344"/>
      <c r="AM20" s="1345"/>
      <c r="AN20" s="411"/>
      <c r="AO20" s="411"/>
      <c r="AP20" s="411"/>
      <c r="AQ20" s="411"/>
      <c r="AR20" s="411"/>
      <c r="AS20" s="411"/>
      <c r="AT20" s="411"/>
      <c r="AU20" s="411"/>
      <c r="AV20" s="411"/>
      <c r="AW20" s="411"/>
      <c r="AX20" s="411"/>
    </row>
    <row r="21" spans="1:51" s="344" customFormat="1">
      <c r="B21" s="353"/>
      <c r="C21" s="353"/>
      <c r="D21" s="444" t="str">
        <f>Calculation!D62</f>
        <v>(n)</v>
      </c>
      <c r="E21" s="421" t="str">
        <f>Calculation!E62</f>
        <v>Education Expenses [Tuition Frees Only][up to 2 children]</v>
      </c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473" t="s">
        <v>345</v>
      </c>
      <c r="W21" s="1401">
        <f>Calculation!P62</f>
        <v>48000</v>
      </c>
      <c r="X21" s="1402"/>
      <c r="Y21" s="1402"/>
      <c r="Z21" s="1402"/>
      <c r="AA21" s="1403"/>
      <c r="AB21" s="473" t="s">
        <v>345</v>
      </c>
      <c r="AC21" s="1401">
        <f>Calculation!P62</f>
        <v>48000</v>
      </c>
      <c r="AD21" s="1402"/>
      <c r="AE21" s="1402"/>
      <c r="AF21" s="1402"/>
      <c r="AG21" s="1403"/>
      <c r="AH21" s="473" t="s">
        <v>345</v>
      </c>
      <c r="AI21" s="1343">
        <f>Calculation!S62</f>
        <v>48000</v>
      </c>
      <c r="AJ21" s="1344"/>
      <c r="AK21" s="1344"/>
      <c r="AL21" s="1344"/>
      <c r="AM21" s="1345"/>
      <c r="AN21" s="353"/>
      <c r="AO21" s="353"/>
      <c r="AP21" s="353"/>
      <c r="AQ21" s="353"/>
      <c r="AR21" s="353"/>
      <c r="AS21" s="353"/>
      <c r="AT21" s="353"/>
      <c r="AU21" s="353"/>
      <c r="AV21" s="353"/>
      <c r="AW21" s="353"/>
      <c r="AX21" s="353"/>
    </row>
    <row r="22" spans="1:51" ht="15" customHeight="1">
      <c r="A22" s="409"/>
      <c r="B22" s="436"/>
      <c r="C22" s="421" t="s">
        <v>116</v>
      </c>
      <c r="D22" s="421" t="s">
        <v>395</v>
      </c>
      <c r="E22" s="421"/>
      <c r="F22" s="436"/>
      <c r="G22" s="411"/>
      <c r="H22" s="411"/>
      <c r="I22" s="411"/>
      <c r="J22" s="411"/>
      <c r="K22" s="411"/>
      <c r="L22" s="409"/>
      <c r="M22" s="409"/>
      <c r="N22" s="409"/>
      <c r="O22" s="409"/>
      <c r="P22" s="409"/>
      <c r="Q22" s="409"/>
      <c r="R22" s="411"/>
      <c r="S22" s="411"/>
      <c r="T22" s="437"/>
      <c r="U22" s="437"/>
      <c r="V22" s="473"/>
      <c r="W22" s="1404"/>
      <c r="X22" s="1404"/>
      <c r="Y22" s="1404"/>
      <c r="Z22" s="1404"/>
      <c r="AA22" s="1404"/>
      <c r="AB22" s="473"/>
      <c r="AC22" s="1364"/>
      <c r="AD22" s="1364"/>
      <c r="AE22" s="1364"/>
      <c r="AF22" s="1364"/>
      <c r="AG22" s="1364"/>
      <c r="AH22" s="473"/>
      <c r="AI22" s="1406">
        <f>SUM(AI8:AM21)</f>
        <v>100200</v>
      </c>
      <c r="AJ22" s="1406"/>
      <c r="AK22" s="1406"/>
      <c r="AL22" s="1406"/>
      <c r="AM22" s="1406"/>
      <c r="AN22" s="487"/>
      <c r="AO22" s="487"/>
      <c r="AP22" s="487"/>
      <c r="AQ22" s="487"/>
      <c r="AR22" s="487"/>
      <c r="AS22" s="411"/>
      <c r="AT22" s="411"/>
      <c r="AU22" s="411"/>
      <c r="AV22" s="411"/>
      <c r="AW22" s="411"/>
    </row>
    <row r="23" spans="1:51" ht="15" customHeight="1">
      <c r="A23" s="409"/>
      <c r="B23" s="436"/>
      <c r="C23" s="421"/>
      <c r="D23" s="420" t="s">
        <v>145</v>
      </c>
      <c r="E23" s="421" t="str">
        <f>Calculation!E63</f>
        <v>Investment in Pension Scheme  U/s 80CCC</v>
      </c>
      <c r="F23" s="436"/>
      <c r="G23" s="411"/>
      <c r="H23" s="411"/>
      <c r="I23" s="411"/>
      <c r="J23" s="411"/>
      <c r="K23" s="411"/>
      <c r="L23" s="409"/>
      <c r="M23" s="409"/>
      <c r="N23" s="409"/>
      <c r="O23" s="409"/>
      <c r="P23" s="409"/>
      <c r="Q23" s="409"/>
      <c r="R23" s="411"/>
      <c r="S23" s="411"/>
      <c r="T23" s="437"/>
      <c r="U23" s="437"/>
      <c r="V23" s="473"/>
      <c r="W23" s="1322"/>
      <c r="X23" s="1322"/>
      <c r="Y23" s="1322"/>
      <c r="Z23" s="1322"/>
      <c r="AA23" s="1322"/>
      <c r="AB23" s="473" t="s">
        <v>345</v>
      </c>
      <c r="AC23" s="1343">
        <f>Calculation!P63</f>
        <v>0</v>
      </c>
      <c r="AD23" s="1344"/>
      <c r="AE23" s="1344"/>
      <c r="AF23" s="1344"/>
      <c r="AG23" s="1345"/>
      <c r="AH23" s="473" t="s">
        <v>345</v>
      </c>
      <c r="AI23" s="1343">
        <v>0</v>
      </c>
      <c r="AJ23" s="1344"/>
      <c r="AK23" s="1344"/>
      <c r="AL23" s="1344"/>
      <c r="AM23" s="1345"/>
      <c r="AN23" s="487"/>
      <c r="AO23" s="487"/>
      <c r="AP23" s="487"/>
      <c r="AQ23" s="487"/>
      <c r="AR23" s="487"/>
      <c r="AS23" s="411"/>
      <c r="AT23" s="411"/>
      <c r="AU23" s="411"/>
      <c r="AV23" s="411"/>
      <c r="AW23" s="411"/>
    </row>
    <row r="24" spans="1:51" s="344" customFormat="1">
      <c r="B24" s="353"/>
      <c r="C24" s="353"/>
      <c r="D24" s="420" t="s">
        <v>116</v>
      </c>
      <c r="E24" s="421" t="str">
        <f>Calculation!E64</f>
        <v>Jivan Suraksha premium u/s 80-CCC[Max.Rs.10,000]</v>
      </c>
      <c r="F24" s="353"/>
      <c r="G24" s="353"/>
      <c r="H24" s="353"/>
      <c r="I24" s="353"/>
      <c r="J24" s="353"/>
      <c r="K24" s="353"/>
      <c r="L24" s="353"/>
      <c r="M24" s="353"/>
      <c r="N24" s="353"/>
      <c r="O24" s="353"/>
      <c r="P24" s="353"/>
      <c r="Q24" s="353"/>
      <c r="R24" s="353"/>
      <c r="S24" s="353"/>
      <c r="T24" s="353"/>
      <c r="U24" s="353"/>
      <c r="V24" s="473"/>
      <c r="W24" s="1322"/>
      <c r="X24" s="1322"/>
      <c r="Y24" s="1322"/>
      <c r="Z24" s="1322"/>
      <c r="AA24" s="1322"/>
      <c r="AB24" s="473" t="s">
        <v>345</v>
      </c>
      <c r="AC24" s="1343">
        <f>Calculation!P64</f>
        <v>0</v>
      </c>
      <c r="AD24" s="1344"/>
      <c r="AE24" s="1344"/>
      <c r="AF24" s="1344"/>
      <c r="AG24" s="1345"/>
      <c r="AH24" s="473" t="s">
        <v>345</v>
      </c>
      <c r="AI24" s="1343">
        <v>0</v>
      </c>
      <c r="AJ24" s="1344"/>
      <c r="AK24" s="1344"/>
      <c r="AL24" s="1344"/>
      <c r="AM24" s="1345"/>
      <c r="AN24" s="353"/>
      <c r="AO24" s="353"/>
      <c r="AP24" s="353"/>
      <c r="AQ24" s="353"/>
      <c r="AR24" s="353"/>
      <c r="AS24" s="353"/>
      <c r="AT24" s="353"/>
      <c r="AU24" s="353"/>
      <c r="AV24" s="353"/>
      <c r="AW24" s="353"/>
      <c r="AX24" s="353"/>
    </row>
    <row r="25" spans="1:51" s="353" customFormat="1" ht="3.75" customHeight="1">
      <c r="D25" s="420"/>
      <c r="E25" s="421"/>
      <c r="V25" s="473"/>
      <c r="W25" s="516"/>
      <c r="X25" s="516"/>
      <c r="Y25" s="516"/>
      <c r="Z25" s="516"/>
      <c r="AA25" s="516"/>
      <c r="AB25" s="473"/>
      <c r="AC25" s="529"/>
      <c r="AD25" s="529"/>
      <c r="AE25" s="529"/>
      <c r="AF25" s="529"/>
      <c r="AG25" s="529"/>
      <c r="AH25" s="473"/>
      <c r="AI25" s="1382">
        <f>SUM(AI23+AI24)</f>
        <v>0</v>
      </c>
      <c r="AJ25" s="1382"/>
      <c r="AK25" s="1382"/>
      <c r="AL25" s="1382"/>
      <c r="AM25" s="1382"/>
    </row>
    <row r="26" spans="1:51" s="419" customFormat="1" ht="20.25" customHeight="1">
      <c r="B26" s="421"/>
      <c r="C26" s="421" t="s">
        <v>146</v>
      </c>
      <c r="D26" s="421" t="s">
        <v>396</v>
      </c>
      <c r="E26" s="421"/>
      <c r="F26" s="421"/>
      <c r="G26" s="422"/>
      <c r="H26" s="422"/>
      <c r="I26" s="422"/>
      <c r="J26" s="422"/>
      <c r="K26" s="422"/>
      <c r="R26" s="422"/>
      <c r="S26" s="422"/>
      <c r="T26" s="439"/>
      <c r="U26" s="439"/>
      <c r="V26" s="473"/>
      <c r="W26" s="1322"/>
      <c r="X26" s="1322"/>
      <c r="Y26" s="1322"/>
      <c r="Z26" s="1322"/>
      <c r="AA26" s="1322"/>
      <c r="AB26" s="473" t="s">
        <v>345</v>
      </c>
      <c r="AC26" s="1360">
        <v>0</v>
      </c>
      <c r="AD26" s="1361"/>
      <c r="AE26" s="1361"/>
      <c r="AF26" s="1361"/>
      <c r="AG26" s="1362"/>
      <c r="AH26" s="473" t="s">
        <v>345</v>
      </c>
      <c r="AI26" s="1360">
        <v>0</v>
      </c>
      <c r="AJ26" s="1361"/>
      <c r="AK26" s="1361"/>
      <c r="AL26" s="1361"/>
      <c r="AM26" s="1362"/>
      <c r="AN26" s="441"/>
      <c r="AO26" s="441"/>
      <c r="AP26" s="441"/>
      <c r="AQ26" s="441"/>
      <c r="AR26" s="441"/>
      <c r="AS26" s="422"/>
      <c r="AT26" s="422"/>
      <c r="AU26" s="422"/>
      <c r="AV26" s="422"/>
      <c r="AW26" s="422"/>
    </row>
    <row r="27" spans="1:51" s="353" customFormat="1" ht="5.25" customHeight="1">
      <c r="D27" s="420"/>
      <c r="E27" s="421"/>
      <c r="V27" s="473"/>
      <c r="W27" s="516"/>
      <c r="X27" s="516"/>
      <c r="Y27" s="516"/>
      <c r="Z27" s="516"/>
      <c r="AA27" s="516"/>
      <c r="AB27" s="473"/>
      <c r="AC27" s="529"/>
      <c r="AD27" s="529"/>
      <c r="AE27" s="529"/>
      <c r="AF27" s="529"/>
      <c r="AG27" s="529"/>
      <c r="AH27" s="473"/>
      <c r="AI27" s="529"/>
      <c r="AJ27" s="529"/>
      <c r="AK27" s="529"/>
      <c r="AL27" s="529"/>
      <c r="AM27" s="529"/>
    </row>
    <row r="28" spans="1:51" s="419" customFormat="1" ht="29.25" customHeight="1">
      <c r="B28" s="421"/>
      <c r="D28" s="1387" t="s">
        <v>409</v>
      </c>
      <c r="E28" s="1387"/>
      <c r="F28" s="1387"/>
      <c r="G28" s="1387"/>
      <c r="H28" s="1387"/>
      <c r="I28" s="1387"/>
      <c r="J28" s="1387"/>
      <c r="K28" s="1387"/>
      <c r="L28" s="1387"/>
      <c r="M28" s="1387"/>
      <c r="N28" s="1387"/>
      <c r="O28" s="1387"/>
      <c r="P28" s="1387"/>
      <c r="Q28" s="1387"/>
      <c r="R28" s="1387"/>
      <c r="S28" s="1387"/>
      <c r="T28" s="1387"/>
      <c r="U28" s="439"/>
      <c r="V28" s="473"/>
      <c r="W28" s="1322"/>
      <c r="X28" s="1322"/>
      <c r="Y28" s="1322"/>
      <c r="Z28" s="1322"/>
      <c r="AA28" s="1322"/>
      <c r="AB28" s="473" t="s">
        <v>345</v>
      </c>
      <c r="AC28" s="1343">
        <f>AC8+AC9+AC10+AC11+AC12+AC13+AC14+AC15+AC16+AC17+AC18+AC19+AC20+AC21+AC23+AC24+AC26</f>
        <v>100200</v>
      </c>
      <c r="AD28" s="1344"/>
      <c r="AE28" s="1344"/>
      <c r="AF28" s="1344"/>
      <c r="AG28" s="1345"/>
      <c r="AH28" s="473" t="s">
        <v>345</v>
      </c>
      <c r="AI28" s="1343">
        <f>IF(100000&gt;=AC28,AC28,100000)</f>
        <v>100000</v>
      </c>
      <c r="AJ28" s="1344"/>
      <c r="AK28" s="1344"/>
      <c r="AL28" s="1344"/>
      <c r="AM28" s="1345"/>
      <c r="AN28" s="441"/>
      <c r="AO28" s="441"/>
      <c r="AP28" s="441"/>
      <c r="AQ28" s="441"/>
      <c r="AR28" s="441"/>
      <c r="AS28" s="422"/>
      <c r="AT28" s="422"/>
      <c r="AU28" s="422"/>
      <c r="AV28" s="422"/>
      <c r="AW28" s="422"/>
    </row>
    <row r="29" spans="1:51" s="419" customFormat="1">
      <c r="B29" s="421"/>
      <c r="D29" s="421" t="str">
        <f>Calculation!D66</f>
        <v>Investment in Infrastructure Bond (80 CCF)</v>
      </c>
      <c r="E29" s="421"/>
      <c r="F29" s="421"/>
      <c r="G29" s="422"/>
      <c r="H29" s="422"/>
      <c r="I29" s="422"/>
      <c r="J29" s="422"/>
      <c r="K29" s="422"/>
      <c r="R29" s="422"/>
      <c r="S29" s="422"/>
      <c r="T29" s="439"/>
      <c r="U29" s="439"/>
      <c r="V29" s="473"/>
      <c r="W29" s="1334"/>
      <c r="X29" s="1334"/>
      <c r="Y29" s="1334"/>
      <c r="Z29" s="1334"/>
      <c r="AA29" s="1334"/>
      <c r="AB29" s="473" t="s">
        <v>345</v>
      </c>
      <c r="AC29" s="1343">
        <f>Calculation!$P$66</f>
        <v>0</v>
      </c>
      <c r="AD29" s="1344"/>
      <c r="AE29" s="1344"/>
      <c r="AF29" s="1344"/>
      <c r="AG29" s="1345"/>
      <c r="AH29" s="473" t="s">
        <v>345</v>
      </c>
      <c r="AI29" s="1343">
        <f>Calculation!S67</f>
        <v>0</v>
      </c>
      <c r="AJ29" s="1344"/>
      <c r="AK29" s="1344"/>
      <c r="AL29" s="1344"/>
      <c r="AM29" s="1345"/>
      <c r="AN29" s="441"/>
      <c r="AO29" s="441"/>
      <c r="AP29" s="441"/>
      <c r="AQ29" s="441"/>
      <c r="AR29" s="441"/>
      <c r="AS29" s="422"/>
      <c r="AT29" s="422"/>
      <c r="AU29" s="422"/>
      <c r="AV29" s="422"/>
      <c r="AW29" s="422"/>
    </row>
    <row r="30" spans="1:51" s="422" customFormat="1">
      <c r="B30" s="421"/>
      <c r="D30" s="421" t="s">
        <v>374</v>
      </c>
      <c r="F30" s="421"/>
      <c r="T30" s="439"/>
      <c r="U30" s="439"/>
      <c r="V30" s="473"/>
      <c r="W30" s="1334"/>
      <c r="X30" s="1334"/>
      <c r="Y30" s="1334"/>
      <c r="Z30" s="1334"/>
      <c r="AA30" s="1334"/>
      <c r="AB30" s="473" t="s">
        <v>345</v>
      </c>
      <c r="AC30" s="1343">
        <f>AC28+AC29</f>
        <v>100200</v>
      </c>
      <c r="AD30" s="1344"/>
      <c r="AE30" s="1344"/>
      <c r="AF30" s="1344"/>
      <c r="AG30" s="1345"/>
      <c r="AH30" s="473" t="s">
        <v>345</v>
      </c>
      <c r="AI30" s="1343">
        <f>AI28+AI29</f>
        <v>100000</v>
      </c>
      <c r="AJ30" s="1344"/>
      <c r="AK30" s="1344"/>
      <c r="AL30" s="1344"/>
      <c r="AM30" s="1345"/>
      <c r="AN30" s="441"/>
      <c r="AO30" s="441"/>
      <c r="AP30" s="441"/>
      <c r="AQ30" s="441"/>
      <c r="AR30" s="441"/>
    </row>
    <row r="31" spans="1:51" s="419" customFormat="1" ht="20.25" customHeight="1">
      <c r="B31" s="421"/>
      <c r="C31" s="421"/>
      <c r="D31" s="442" t="s">
        <v>437</v>
      </c>
      <c r="E31" s="421"/>
      <c r="F31" s="421"/>
      <c r="G31" s="422"/>
      <c r="H31" s="422"/>
      <c r="I31" s="422"/>
      <c r="J31" s="422"/>
      <c r="K31" s="422"/>
      <c r="R31" s="422"/>
      <c r="S31" s="422"/>
      <c r="T31" s="439"/>
      <c r="U31" s="439"/>
      <c r="V31" s="473"/>
      <c r="W31" s="1334"/>
      <c r="X31" s="1334"/>
      <c r="Y31" s="1334"/>
      <c r="Z31" s="1334"/>
      <c r="AA31" s="1334"/>
      <c r="AB31" s="473"/>
      <c r="AC31" s="1386"/>
      <c r="AD31" s="1386"/>
      <c r="AE31" s="1386"/>
      <c r="AF31" s="1386"/>
      <c r="AG31" s="1386"/>
      <c r="AH31" s="473"/>
      <c r="AI31" s="1386"/>
      <c r="AJ31" s="1386"/>
      <c r="AK31" s="1386"/>
      <c r="AL31" s="1386"/>
      <c r="AM31" s="1386"/>
      <c r="AN31" s="441"/>
      <c r="AO31" s="441"/>
      <c r="AP31" s="441"/>
      <c r="AQ31" s="441"/>
      <c r="AR31" s="441"/>
      <c r="AS31" s="422"/>
      <c r="AT31" s="422"/>
      <c r="AU31" s="422"/>
      <c r="AV31" s="422"/>
      <c r="AW31" s="422"/>
    </row>
    <row r="32" spans="1:51" s="419" customFormat="1" ht="3.75" customHeight="1">
      <c r="B32" s="421"/>
      <c r="D32" s="530"/>
      <c r="E32" s="531"/>
      <c r="F32" s="531"/>
      <c r="G32" s="531"/>
      <c r="H32" s="531"/>
      <c r="I32" s="531"/>
      <c r="J32" s="531"/>
      <c r="K32" s="531"/>
      <c r="L32" s="531"/>
      <c r="M32" s="531"/>
      <c r="N32" s="531"/>
      <c r="O32" s="531"/>
      <c r="P32" s="531"/>
      <c r="Q32" s="531"/>
      <c r="R32" s="531"/>
      <c r="S32" s="531"/>
      <c r="T32" s="531"/>
      <c r="U32" s="439"/>
      <c r="V32" s="473"/>
      <c r="W32" s="473"/>
      <c r="X32" s="473"/>
      <c r="Y32" s="473"/>
      <c r="Z32" s="473"/>
      <c r="AA32" s="473"/>
      <c r="AB32" s="473"/>
      <c r="AC32" s="473"/>
      <c r="AD32" s="473"/>
      <c r="AE32" s="473"/>
      <c r="AF32" s="473"/>
      <c r="AG32" s="473"/>
      <c r="AH32" s="473"/>
      <c r="AI32" s="473"/>
      <c r="AJ32" s="473"/>
      <c r="AK32" s="473"/>
      <c r="AL32" s="473"/>
      <c r="AM32" s="473"/>
      <c r="AN32" s="441"/>
      <c r="AO32" s="441"/>
      <c r="AP32" s="441"/>
      <c r="AQ32" s="441"/>
      <c r="AR32" s="441"/>
      <c r="AS32" s="422"/>
      <c r="AT32" s="422"/>
      <c r="AU32" s="422"/>
      <c r="AV32" s="422"/>
      <c r="AW32" s="422"/>
    </row>
    <row r="33" spans="1:49" s="419" customFormat="1" ht="15" customHeight="1">
      <c r="B33" s="421"/>
      <c r="D33" s="1387" t="str">
        <f>CONCATENATE(Salary!D75,Salary!D76,Salary!D77,Salary!D78)</f>
        <v>U/S 80-DU/S 80-DDU/S 80-DBU/S 80-U</v>
      </c>
      <c r="E33" s="1387"/>
      <c r="F33" s="1387"/>
      <c r="G33" s="1387"/>
      <c r="H33" s="1387"/>
      <c r="I33" s="1387"/>
      <c r="J33" s="1387"/>
      <c r="K33" s="1387"/>
      <c r="L33" s="1387"/>
      <c r="M33" s="1387"/>
      <c r="N33" s="1387"/>
      <c r="O33" s="1387"/>
      <c r="P33" s="1387"/>
      <c r="Q33" s="1387"/>
      <c r="R33" s="1387"/>
      <c r="S33" s="1387"/>
      <c r="T33" s="1387"/>
      <c r="U33" s="439"/>
      <c r="V33" s="473"/>
      <c r="W33" s="1334"/>
      <c r="X33" s="1334"/>
      <c r="Y33" s="1334"/>
      <c r="Z33" s="1334"/>
      <c r="AA33" s="1334"/>
      <c r="AB33" s="473" t="s">
        <v>345</v>
      </c>
      <c r="AC33" s="1383">
        <f>Salary!U75+Salary!U76+Salary!U77+Salary!U78</f>
        <v>0</v>
      </c>
      <c r="AD33" s="1384"/>
      <c r="AE33" s="1384"/>
      <c r="AF33" s="1384"/>
      <c r="AG33" s="1385"/>
      <c r="AH33" s="473" t="s">
        <v>345</v>
      </c>
      <c r="AI33" s="1383">
        <f>Calculation!S39+Calculation!S40+Calculation!S41+Calculation!S42</f>
        <v>0</v>
      </c>
      <c r="AJ33" s="1384"/>
      <c r="AK33" s="1384"/>
      <c r="AL33" s="1384"/>
      <c r="AM33" s="1385"/>
      <c r="AN33" s="441"/>
      <c r="AO33" s="441"/>
      <c r="AP33" s="441"/>
      <c r="AQ33" s="441"/>
      <c r="AR33" s="441"/>
      <c r="AS33" s="422"/>
      <c r="AT33" s="422"/>
      <c r="AU33" s="422"/>
      <c r="AV33" s="422"/>
      <c r="AW33" s="422"/>
    </row>
    <row r="34" spans="1:49" s="419" customFormat="1" ht="3.75" customHeight="1">
      <c r="B34" s="421"/>
      <c r="D34" s="530"/>
      <c r="E34" s="531"/>
      <c r="F34" s="531"/>
      <c r="G34" s="531"/>
      <c r="H34" s="531"/>
      <c r="I34" s="531"/>
      <c r="J34" s="531"/>
      <c r="K34" s="531"/>
      <c r="L34" s="531"/>
      <c r="M34" s="531"/>
      <c r="N34" s="531"/>
      <c r="O34" s="531"/>
      <c r="P34" s="531"/>
      <c r="Q34" s="531"/>
      <c r="R34" s="531"/>
      <c r="S34" s="531"/>
      <c r="T34" s="531"/>
      <c r="U34" s="439"/>
      <c r="V34" s="473"/>
      <c r="W34" s="473"/>
      <c r="X34" s="473"/>
      <c r="Y34" s="473"/>
      <c r="Z34" s="473"/>
      <c r="AA34" s="473"/>
      <c r="AB34" s="473"/>
      <c r="AC34" s="473"/>
      <c r="AD34" s="473"/>
      <c r="AE34" s="473"/>
      <c r="AF34" s="473"/>
      <c r="AG34" s="473"/>
      <c r="AH34" s="473"/>
      <c r="AI34" s="473"/>
      <c r="AJ34" s="473"/>
      <c r="AK34" s="473"/>
      <c r="AL34" s="473"/>
      <c r="AM34" s="473"/>
      <c r="AN34" s="441"/>
      <c r="AO34" s="441"/>
      <c r="AP34" s="441"/>
      <c r="AQ34" s="441"/>
      <c r="AR34" s="441"/>
      <c r="AS34" s="422"/>
      <c r="AT34" s="422"/>
      <c r="AU34" s="422"/>
      <c r="AV34" s="422"/>
      <c r="AW34" s="422"/>
    </row>
    <row r="35" spans="1:49" s="419" customFormat="1" ht="20.25" customHeight="1">
      <c r="B35" s="421"/>
      <c r="C35" s="489" t="s">
        <v>397</v>
      </c>
      <c r="D35" s="442" t="s">
        <v>398</v>
      </c>
      <c r="E35" s="421"/>
      <c r="F35" s="421"/>
      <c r="G35" s="422"/>
      <c r="H35" s="422"/>
      <c r="I35" s="422"/>
      <c r="J35" s="422"/>
      <c r="K35" s="422"/>
      <c r="R35" s="422"/>
      <c r="S35" s="422"/>
      <c r="T35" s="439"/>
      <c r="U35" s="439"/>
      <c r="V35" s="522" t="s">
        <v>393</v>
      </c>
      <c r="W35" s="523"/>
      <c r="X35" s="523"/>
      <c r="Y35" s="523"/>
      <c r="Z35" s="523"/>
      <c r="AA35" s="524"/>
      <c r="AB35" s="522" t="s">
        <v>433</v>
      </c>
      <c r="AC35" s="523"/>
      <c r="AD35" s="523"/>
      <c r="AE35" s="523"/>
      <c r="AF35" s="523"/>
      <c r="AG35" s="524"/>
      <c r="AH35" s="522" t="s">
        <v>394</v>
      </c>
      <c r="AI35" s="525"/>
      <c r="AJ35" s="525"/>
      <c r="AK35" s="525"/>
      <c r="AL35" s="525"/>
      <c r="AM35" s="526"/>
      <c r="AN35" s="441"/>
      <c r="AO35" s="441"/>
      <c r="AP35" s="441"/>
      <c r="AQ35" s="441"/>
      <c r="AR35" s="441"/>
      <c r="AS35" s="422"/>
      <c r="AT35" s="422"/>
      <c r="AU35" s="422"/>
      <c r="AV35" s="422"/>
      <c r="AW35" s="422"/>
    </row>
    <row r="36" spans="1:49" s="419" customFormat="1" ht="20.25" customHeight="1">
      <c r="B36" s="421"/>
      <c r="C36" s="421" t="s">
        <v>142</v>
      </c>
      <c r="D36" s="421" t="s">
        <v>399</v>
      </c>
      <c r="E36" s="421"/>
      <c r="F36" s="421"/>
      <c r="G36" s="422"/>
      <c r="H36" s="422"/>
      <c r="I36" s="422"/>
      <c r="J36" s="422"/>
      <c r="K36" s="422"/>
      <c r="R36" s="422"/>
      <c r="S36" s="422"/>
      <c r="T36" s="439"/>
      <c r="U36" s="439"/>
      <c r="V36" s="473" t="s">
        <v>345</v>
      </c>
      <c r="W36" s="1343">
        <f>Salary!U80</f>
        <v>0</v>
      </c>
      <c r="X36" s="1344"/>
      <c r="Y36" s="1344"/>
      <c r="Z36" s="1344"/>
      <c r="AA36" s="1345"/>
      <c r="AB36" s="473" t="s">
        <v>345</v>
      </c>
      <c r="AC36" s="1343">
        <f>W36</f>
        <v>0</v>
      </c>
      <c r="AD36" s="1344"/>
      <c r="AE36" s="1344"/>
      <c r="AF36" s="1344"/>
      <c r="AG36" s="1345"/>
      <c r="AH36" s="473" t="s">
        <v>345</v>
      </c>
      <c r="AI36" s="1343">
        <f>AC36</f>
        <v>0</v>
      </c>
      <c r="AJ36" s="1344"/>
      <c r="AK36" s="1344"/>
      <c r="AL36" s="1344"/>
      <c r="AM36" s="1345"/>
      <c r="AN36" s="441"/>
      <c r="AO36" s="441"/>
      <c r="AP36" s="441"/>
      <c r="AQ36" s="441"/>
      <c r="AR36" s="441"/>
      <c r="AS36" s="422"/>
      <c r="AT36" s="422"/>
      <c r="AU36" s="422"/>
      <c r="AV36" s="422"/>
      <c r="AW36" s="422"/>
    </row>
    <row r="37" spans="1:49" s="419" customFormat="1" ht="20.25" customHeight="1">
      <c r="B37" s="421"/>
      <c r="C37" s="421" t="s">
        <v>108</v>
      </c>
      <c r="D37" s="421" t="s">
        <v>400</v>
      </c>
      <c r="E37" s="421"/>
      <c r="F37" s="421"/>
      <c r="G37" s="422"/>
      <c r="H37" s="422"/>
      <c r="I37" s="422"/>
      <c r="J37" s="422"/>
      <c r="K37" s="422"/>
      <c r="R37" s="422"/>
      <c r="S37" s="422"/>
      <c r="T37" s="439"/>
      <c r="U37" s="439"/>
      <c r="V37" s="473" t="s">
        <v>345</v>
      </c>
      <c r="W37" s="1412">
        <f>Salary!U81</f>
        <v>0</v>
      </c>
      <c r="X37" s="1413"/>
      <c r="Y37" s="1413"/>
      <c r="Z37" s="1413"/>
      <c r="AA37" s="1414"/>
      <c r="AB37" s="473" t="s">
        <v>345</v>
      </c>
      <c r="AC37" s="1412">
        <f>Salary!M81</f>
        <v>0</v>
      </c>
      <c r="AD37" s="1413"/>
      <c r="AE37" s="1413"/>
      <c r="AF37" s="1413"/>
      <c r="AG37" s="1414"/>
      <c r="AH37" s="473" t="s">
        <v>345</v>
      </c>
      <c r="AI37" s="1412">
        <f>AC37</f>
        <v>0</v>
      </c>
      <c r="AJ37" s="1413"/>
      <c r="AK37" s="1413"/>
      <c r="AL37" s="1413"/>
      <c r="AM37" s="1414"/>
      <c r="AN37" s="441"/>
      <c r="AO37" s="441"/>
      <c r="AP37" s="441"/>
      <c r="AQ37" s="441"/>
      <c r="AR37" s="441"/>
      <c r="AS37" s="422"/>
      <c r="AT37" s="422"/>
      <c r="AU37" s="422"/>
      <c r="AV37" s="422"/>
      <c r="AW37" s="422"/>
    </row>
    <row r="38" spans="1:49" s="419" customFormat="1" ht="20.25" customHeight="1">
      <c r="B38" s="421"/>
      <c r="C38" s="421" t="s">
        <v>404</v>
      </c>
      <c r="D38" s="421" t="s">
        <v>401</v>
      </c>
      <c r="E38" s="421"/>
      <c r="F38" s="421"/>
      <c r="G38" s="422"/>
      <c r="H38" s="422"/>
      <c r="I38" s="422"/>
      <c r="J38" s="422"/>
      <c r="K38" s="422"/>
      <c r="R38" s="422"/>
      <c r="S38" s="422"/>
      <c r="T38" s="439"/>
      <c r="U38" s="439"/>
      <c r="V38" s="473" t="s">
        <v>345</v>
      </c>
      <c r="W38" s="1343">
        <f>Salary!U82+Salary!U83+Salary!U84</f>
        <v>0</v>
      </c>
      <c r="X38" s="1344"/>
      <c r="Y38" s="1344"/>
      <c r="Z38" s="1344"/>
      <c r="AA38" s="1345"/>
      <c r="AB38" s="473" t="s">
        <v>345</v>
      </c>
      <c r="AC38" s="1343">
        <f>Salary!M82+Salary!M83+Salary!M84</f>
        <v>0</v>
      </c>
      <c r="AD38" s="1344"/>
      <c r="AE38" s="1344"/>
      <c r="AF38" s="1344"/>
      <c r="AG38" s="1345"/>
      <c r="AH38" s="473" t="s">
        <v>345</v>
      </c>
      <c r="AI38" s="1343">
        <f>AC38</f>
        <v>0</v>
      </c>
      <c r="AJ38" s="1344"/>
      <c r="AK38" s="1344"/>
      <c r="AL38" s="1344"/>
      <c r="AM38" s="1345"/>
      <c r="AN38" s="441"/>
      <c r="AO38" s="441"/>
      <c r="AP38" s="441"/>
      <c r="AQ38" s="441"/>
      <c r="AR38" s="441"/>
      <c r="AS38" s="422"/>
      <c r="AT38" s="422"/>
      <c r="AU38" s="422"/>
      <c r="AV38" s="422"/>
      <c r="AW38" s="422"/>
    </row>
    <row r="39" spans="1:49" s="419" customFormat="1" ht="20.25" customHeight="1">
      <c r="B39" s="421"/>
      <c r="C39" s="421" t="s">
        <v>405</v>
      </c>
      <c r="D39" s="421" t="s">
        <v>402</v>
      </c>
      <c r="E39" s="421"/>
      <c r="F39" s="421"/>
      <c r="G39" s="422"/>
      <c r="H39" s="422"/>
      <c r="I39" s="422"/>
      <c r="J39" s="422"/>
      <c r="K39" s="422"/>
      <c r="R39" s="422"/>
      <c r="S39" s="422"/>
      <c r="T39" s="439"/>
      <c r="U39" s="439"/>
      <c r="V39" s="473" t="s">
        <v>345</v>
      </c>
      <c r="W39" s="1360">
        <v>0</v>
      </c>
      <c r="X39" s="1361"/>
      <c r="Y39" s="1361"/>
      <c r="Z39" s="1361"/>
      <c r="AA39" s="1362"/>
      <c r="AB39" s="473" t="s">
        <v>345</v>
      </c>
      <c r="AC39" s="1360">
        <v>0</v>
      </c>
      <c r="AD39" s="1361"/>
      <c r="AE39" s="1361"/>
      <c r="AF39" s="1361"/>
      <c r="AG39" s="1362"/>
      <c r="AH39" s="473" t="s">
        <v>345</v>
      </c>
      <c r="AI39" s="1360">
        <v>0</v>
      </c>
      <c r="AJ39" s="1361"/>
      <c r="AK39" s="1361"/>
      <c r="AL39" s="1361"/>
      <c r="AM39" s="1362"/>
      <c r="AN39" s="441"/>
      <c r="AO39" s="441"/>
      <c r="AP39" s="441"/>
      <c r="AQ39" s="441"/>
      <c r="AR39" s="441"/>
      <c r="AS39" s="422"/>
      <c r="AT39" s="422"/>
      <c r="AU39" s="422"/>
      <c r="AV39" s="422"/>
      <c r="AW39" s="422"/>
    </row>
    <row r="40" spans="1:49" s="419" customFormat="1" ht="20.25" customHeight="1">
      <c r="B40" s="421"/>
      <c r="C40" s="421" t="s">
        <v>406</v>
      </c>
      <c r="D40" s="421" t="s">
        <v>403</v>
      </c>
      <c r="E40" s="421"/>
      <c r="F40" s="421"/>
      <c r="G40" s="422"/>
      <c r="H40" s="422"/>
      <c r="I40" s="422"/>
      <c r="J40" s="422"/>
      <c r="K40" s="422"/>
      <c r="R40" s="422"/>
      <c r="S40" s="422"/>
      <c r="T40" s="439"/>
      <c r="U40" s="439"/>
      <c r="V40" s="473" t="s">
        <v>345</v>
      </c>
      <c r="W40" s="1360">
        <v>0</v>
      </c>
      <c r="X40" s="1361"/>
      <c r="Y40" s="1361"/>
      <c r="Z40" s="1361"/>
      <c r="AA40" s="1362"/>
      <c r="AB40" s="473" t="s">
        <v>345</v>
      </c>
      <c r="AC40" s="1360">
        <v>0</v>
      </c>
      <c r="AD40" s="1361"/>
      <c r="AE40" s="1361"/>
      <c r="AF40" s="1361"/>
      <c r="AG40" s="1362"/>
      <c r="AH40" s="473" t="s">
        <v>345</v>
      </c>
      <c r="AI40" s="1360">
        <v>0</v>
      </c>
      <c r="AJ40" s="1361"/>
      <c r="AK40" s="1361"/>
      <c r="AL40" s="1361"/>
      <c r="AM40" s="1362"/>
      <c r="AN40" s="441"/>
      <c r="AO40" s="441"/>
      <c r="AP40" s="551"/>
      <c r="AQ40" s="551"/>
      <c r="AR40" s="551"/>
      <c r="AS40" s="552"/>
      <c r="AT40" s="552"/>
      <c r="AU40" s="422"/>
      <c r="AV40" s="422"/>
      <c r="AW40" s="422"/>
    </row>
    <row r="41" spans="1:49" s="419" customFormat="1" ht="6.75" customHeight="1">
      <c r="A41" s="421"/>
      <c r="B41" s="438"/>
      <c r="C41" s="438"/>
      <c r="D41" s="421"/>
      <c r="E41" s="421"/>
      <c r="F41" s="421"/>
      <c r="G41" s="421"/>
      <c r="H41" s="421"/>
      <c r="I41" s="421"/>
      <c r="J41" s="421"/>
      <c r="K41" s="421"/>
      <c r="L41" s="421"/>
      <c r="M41" s="421"/>
      <c r="N41" s="421"/>
      <c r="O41" s="421"/>
      <c r="P41" s="421"/>
      <c r="Q41" s="421"/>
      <c r="R41" s="421"/>
      <c r="S41" s="421"/>
      <c r="T41" s="421"/>
      <c r="U41" s="421"/>
      <c r="V41" s="421"/>
      <c r="W41" s="422"/>
      <c r="X41" s="421"/>
      <c r="Y41" s="421"/>
      <c r="Z41" s="421"/>
      <c r="AA41" s="421"/>
      <c r="AB41" s="421"/>
      <c r="AC41" s="421"/>
      <c r="AD41" s="422"/>
      <c r="AE41" s="421"/>
      <c r="AF41" s="421"/>
      <c r="AG41" s="421"/>
      <c r="AH41" s="421"/>
      <c r="AI41" s="421"/>
      <c r="AJ41" s="421"/>
      <c r="AK41" s="422"/>
      <c r="AL41" s="441"/>
      <c r="AM41" s="422"/>
      <c r="AN41" s="441"/>
      <c r="AO41" s="441"/>
      <c r="AP41" s="551"/>
      <c r="AQ41" s="551"/>
      <c r="AR41" s="551"/>
      <c r="AS41" s="553"/>
      <c r="AT41" s="552"/>
    </row>
    <row r="42" spans="1:49" s="419" customFormat="1" ht="20.25" customHeight="1">
      <c r="B42" s="420" t="s">
        <v>407</v>
      </c>
      <c r="C42" s="421" t="s">
        <v>408</v>
      </c>
      <c r="D42" s="421"/>
      <c r="E42" s="421"/>
      <c r="F42" s="421"/>
      <c r="G42" s="422"/>
      <c r="H42" s="422"/>
      <c r="I42" s="422"/>
      <c r="J42" s="422"/>
      <c r="K42" s="422"/>
      <c r="R42" s="422"/>
      <c r="S42" s="422"/>
      <c r="T42" s="439"/>
      <c r="U42" s="439"/>
      <c r="V42" s="439"/>
      <c r="W42" s="439"/>
      <c r="X42" s="422"/>
      <c r="Y42" s="422"/>
      <c r="Z42" s="488"/>
      <c r="AA42" s="488"/>
      <c r="AB42" s="488"/>
      <c r="AC42" s="488"/>
      <c r="AD42" s="488"/>
      <c r="AE42" s="488"/>
      <c r="AF42" s="488"/>
      <c r="AG42" s="488"/>
      <c r="AH42" s="473" t="s">
        <v>345</v>
      </c>
      <c r="AI42" s="1394">
        <f>AI30+AI33+AI36+AI37+AI38+AI39+AI40</f>
        <v>100000</v>
      </c>
      <c r="AJ42" s="1395"/>
      <c r="AK42" s="1395"/>
      <c r="AL42" s="1395"/>
      <c r="AM42" s="1396"/>
      <c r="AN42" s="441"/>
      <c r="AO42" s="441"/>
      <c r="AP42" s="551"/>
      <c r="AQ42" s="551"/>
      <c r="AR42" s="551"/>
      <c r="AS42" s="558"/>
      <c r="AT42" s="558"/>
      <c r="AU42" s="422"/>
      <c r="AV42" s="422"/>
      <c r="AW42" s="422"/>
    </row>
    <row r="43" spans="1:49" s="419" customFormat="1" ht="5.25" customHeight="1">
      <c r="A43" s="421"/>
      <c r="B43" s="438"/>
      <c r="C43" s="440"/>
      <c r="D43" s="421"/>
      <c r="E43" s="421"/>
      <c r="F43" s="421"/>
      <c r="G43" s="421"/>
      <c r="H43" s="421"/>
      <c r="I43" s="421"/>
      <c r="J43" s="421"/>
      <c r="K43" s="421"/>
      <c r="L43" s="421"/>
      <c r="M43" s="421"/>
      <c r="N43" s="421"/>
      <c r="O43" s="421"/>
      <c r="P43" s="421"/>
      <c r="Q43" s="421"/>
      <c r="R43" s="421"/>
      <c r="S43" s="421"/>
      <c r="T43" s="421"/>
      <c r="U43" s="421"/>
      <c r="V43" s="421"/>
      <c r="W43" s="422"/>
      <c r="X43" s="421"/>
      <c r="Y43" s="421"/>
      <c r="Z43" s="421"/>
      <c r="AA43" s="421"/>
      <c r="AB43" s="421"/>
      <c r="AC43" s="421"/>
      <c r="AD43" s="422"/>
      <c r="AE43" s="421"/>
      <c r="AF43" s="421"/>
      <c r="AG43" s="421"/>
      <c r="AH43" s="421"/>
      <c r="AI43" s="421"/>
      <c r="AJ43" s="421"/>
      <c r="AK43" s="422"/>
      <c r="AL43" s="441"/>
      <c r="AM43" s="422"/>
      <c r="AN43" s="441"/>
      <c r="AO43" s="441"/>
      <c r="AP43" s="551"/>
      <c r="AQ43" s="551"/>
      <c r="AR43" s="551"/>
      <c r="AS43" s="553"/>
      <c r="AT43" s="552"/>
    </row>
    <row r="44" spans="1:49" s="419" customFormat="1" ht="21.95" customHeight="1">
      <c r="B44" s="490">
        <v>11</v>
      </c>
      <c r="C44" s="421" t="s">
        <v>410</v>
      </c>
      <c r="D44" s="442"/>
      <c r="E44" s="442"/>
      <c r="F44" s="442"/>
      <c r="G44" s="442"/>
      <c r="H44" s="442"/>
      <c r="I44" s="442"/>
      <c r="J44" s="442" t="s">
        <v>445</v>
      </c>
      <c r="K44" s="442"/>
      <c r="L44" s="442"/>
      <c r="M44" s="442"/>
      <c r="N44" s="442"/>
      <c r="O44" s="442"/>
      <c r="P44" s="442"/>
      <c r="Q44" s="442"/>
      <c r="R44" s="442"/>
      <c r="S44" s="442"/>
      <c r="T44" s="442"/>
      <c r="U44" s="442"/>
      <c r="V44" s="442"/>
      <c r="W44" s="442"/>
      <c r="X44" s="442"/>
      <c r="Y44" s="442"/>
      <c r="Z44" s="442"/>
      <c r="AA44" s="442"/>
      <c r="AB44" s="442"/>
      <c r="AC44" s="443">
        <f>AN30+'16_2'!AI6+'16_2'!AI7+'16_2'!AI8</f>
        <v>51000</v>
      </c>
      <c r="AD44" s="442"/>
      <c r="AE44" s="442"/>
      <c r="AF44" s="442"/>
      <c r="AH44" s="473" t="s">
        <v>345</v>
      </c>
      <c r="AI44" s="1394">
        <f>ROUND('16_1'!AI73-'16_2'!AI42,-1)</f>
        <v>256310</v>
      </c>
      <c r="AJ44" s="1395"/>
      <c r="AK44" s="1395"/>
      <c r="AL44" s="1395"/>
      <c r="AM44" s="1396"/>
      <c r="AN44" s="442"/>
      <c r="AO44" s="442"/>
      <c r="AP44" s="551">
        <f>IF(AND(AG3="M",AI44&lt;=180000),0,IF(AND(AG3="F",AI44&lt;=190000),0,IF(AND(AG3="M",AI44&lt;=500000),ROUND((AI44-160000)*10%,0),IF(AND(AG3="F",AI44&lt;=500000),ROUND((AI44-190000)*10%,0),IF(AND(AG3="M",AI44&lt;=800000),34000+ROUND((AI44-500000)*20%,0),IF(AND(AG3="F",AI44&lt;=800000),31000+ROUND((AI44-500000)*20%,0),IF(AND(AG3="M",AI44&gt;=800000),94000+ROUND((AI44-800000)*30%,0),91000+ROUND((AI44-800000)*30%,0))))))))</f>
        <v>9631</v>
      </c>
      <c r="AQ44" s="551"/>
      <c r="AR44" s="551"/>
      <c r="AS44" s="551"/>
      <c r="AT44" s="551"/>
      <c r="AU44" s="422"/>
      <c r="AV44" s="422"/>
      <c r="AW44" s="422"/>
    </row>
    <row r="45" spans="1:49" s="419" customFormat="1">
      <c r="A45" s="444"/>
      <c r="B45" s="490">
        <v>12</v>
      </c>
      <c r="C45" s="442" t="s">
        <v>444</v>
      </c>
      <c r="D45" s="421"/>
      <c r="E45" s="444"/>
      <c r="F45" s="444"/>
      <c r="G45" s="444"/>
      <c r="H45" s="444"/>
      <c r="I45" s="421"/>
      <c r="J45" s="421"/>
      <c r="K45" s="421"/>
      <c r="L45" s="444"/>
      <c r="M45" s="444"/>
      <c r="N45" s="444"/>
      <c r="O45" s="444"/>
      <c r="P45" s="421"/>
      <c r="Q45" s="421"/>
      <c r="R45" s="421"/>
      <c r="S45" s="444"/>
      <c r="T45" s="444"/>
      <c r="U45" s="444"/>
      <c r="V45" s="444"/>
      <c r="W45" s="422"/>
      <c r="X45" s="421"/>
      <c r="Y45" s="421"/>
      <c r="Z45" s="421"/>
      <c r="AA45" s="444"/>
      <c r="AB45" s="441"/>
      <c r="AC45" s="441"/>
      <c r="AD45" s="441"/>
      <c r="AE45" s="441"/>
      <c r="AF45" s="441"/>
      <c r="AG45" s="422"/>
      <c r="AH45" s="473" t="s">
        <v>345</v>
      </c>
      <c r="AI45" s="1349">
        <f>IF(AND(AG3="M",AI44&lt;=180000),0,IF(AND(AG3="F",AI44&lt;=190000),0,IF(AND(AG3="M",AI44&lt;=500000),ROUND((AI44-180000)*10%,0),IF(AND(AG3="F",AI44&lt;=500000),ROUND((AI44-190000)*10%,0),IF(AND(AG3="M",AI44&lt;=800000),32000+ROUND((AI44-500000)*20%,0),IF(AND(AG3="F",AI44&lt;=800000),31000+ROUND((AI44-500000)*20%,0),IF(AND(AG3="M",AI44&gt;=800000),92000+ROUND((AI44-800000)*30%,0),91000+ROUND((AI44-800000)*30%,0))))))))</f>
        <v>7631</v>
      </c>
      <c r="AJ45" s="1350"/>
      <c r="AK45" s="1350"/>
      <c r="AL45" s="1350"/>
      <c r="AM45" s="1351"/>
      <c r="AN45" s="422"/>
      <c r="AO45" s="521"/>
      <c r="AP45" s="551" t="s">
        <v>446</v>
      </c>
      <c r="AQ45" s="551"/>
      <c r="AR45" s="551"/>
      <c r="AS45" s="553"/>
      <c r="AT45" s="552"/>
    </row>
    <row r="46" spans="1:49" s="419" customFormat="1">
      <c r="A46" s="421"/>
      <c r="B46" s="490">
        <v>13</v>
      </c>
      <c r="C46" s="421" t="s">
        <v>441</v>
      </c>
      <c r="D46" s="421"/>
      <c r="E46" s="421"/>
      <c r="F46" s="421"/>
      <c r="G46" s="421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2"/>
      <c r="X46" s="421"/>
      <c r="Y46" s="421"/>
      <c r="Z46" s="421"/>
      <c r="AA46" s="421"/>
      <c r="AB46" s="421"/>
      <c r="AC46" s="421"/>
      <c r="AD46" s="422"/>
      <c r="AE46" s="421"/>
      <c r="AF46" s="421"/>
      <c r="AG46" s="422"/>
      <c r="AH46" s="473" t="s">
        <v>345</v>
      </c>
      <c r="AI46" s="1349">
        <f>ROUND((AI45)*0.02,0)</f>
        <v>153</v>
      </c>
      <c r="AJ46" s="1350"/>
      <c r="AK46" s="1350"/>
      <c r="AL46" s="1350"/>
      <c r="AM46" s="1351"/>
      <c r="AN46" s="422"/>
      <c r="AO46" s="521"/>
      <c r="AP46" s="559">
        <f>IF(AND(AG3="M",AI44&lt;=180000),0,IF(AND(AG3="F",AI44&lt;=190000),0,IF(AND(AG3="M",AI44&lt;=500000),ROUND((AI44-180000)*10%,0),IF(AND(AG3="F",AI44&lt;=500000),ROUND((AI44-190000)*10%,0),IF(AND(AG3="M",AI44&lt;=800000),34000+ROUND((AI44-500000)*20%,0),IF(AND(AG3="F",AI44&lt;=800000),31000+ROUND((AI44-500000)*20%,0),IF(AND(AG3="M",AI44&gt;=800000),94000+ROUND((AI44-800000)*30%,0),91000+ROUND((AI44-800000)*30%,0))))))))</f>
        <v>7631</v>
      </c>
      <c r="AQ46" s="559"/>
      <c r="AR46" s="559"/>
      <c r="AS46" s="559"/>
      <c r="AT46" s="559"/>
    </row>
    <row r="47" spans="1:49" s="419" customFormat="1">
      <c r="A47" s="421"/>
      <c r="B47" s="490"/>
      <c r="C47" s="421" t="s">
        <v>442</v>
      </c>
      <c r="D47" s="421"/>
      <c r="E47" s="421"/>
      <c r="F47" s="421"/>
      <c r="G47" s="421"/>
      <c r="H47" s="421"/>
      <c r="I47" s="421"/>
      <c r="J47" s="421"/>
      <c r="K47" s="421"/>
      <c r="L47" s="421"/>
      <c r="M47" s="421"/>
      <c r="N47" s="421"/>
      <c r="O47" s="421"/>
      <c r="P47" s="421"/>
      <c r="Q47" s="421"/>
      <c r="R47" s="421"/>
      <c r="S47" s="421"/>
      <c r="T47" s="421"/>
      <c r="U47" s="421"/>
      <c r="V47" s="421"/>
      <c r="W47" s="422"/>
      <c r="X47" s="421"/>
      <c r="Y47" s="421"/>
      <c r="Z47" s="421"/>
      <c r="AA47" s="421"/>
      <c r="AB47" s="421"/>
      <c r="AC47" s="421"/>
      <c r="AD47" s="422"/>
      <c r="AE47" s="421"/>
      <c r="AF47" s="421"/>
      <c r="AG47" s="422"/>
      <c r="AH47" s="473" t="s">
        <v>345</v>
      </c>
      <c r="AI47" s="1349">
        <f>ROUND((AI45)*0.01,0)</f>
        <v>76</v>
      </c>
      <c r="AJ47" s="1350"/>
      <c r="AK47" s="1350"/>
      <c r="AL47" s="1350"/>
      <c r="AM47" s="1351"/>
      <c r="AN47" s="422"/>
      <c r="AO47" s="521"/>
      <c r="AP47" s="551"/>
      <c r="AQ47" s="551"/>
      <c r="AR47" s="551"/>
      <c r="AS47" s="553"/>
      <c r="AT47" s="552"/>
    </row>
    <row r="48" spans="1:49" s="419" customFormat="1" ht="6" customHeight="1">
      <c r="A48" s="421"/>
      <c r="B48" s="490"/>
      <c r="C48" s="421"/>
      <c r="D48" s="421"/>
      <c r="E48" s="421"/>
      <c r="F48" s="421"/>
      <c r="G48" s="421"/>
      <c r="H48" s="421"/>
      <c r="I48" s="421"/>
      <c r="J48" s="421"/>
      <c r="K48" s="421"/>
      <c r="L48" s="421"/>
      <c r="M48" s="421"/>
      <c r="N48" s="421"/>
      <c r="O48" s="421"/>
      <c r="P48" s="421"/>
      <c r="Q48" s="421"/>
      <c r="R48" s="421"/>
      <c r="S48" s="421"/>
      <c r="T48" s="421"/>
      <c r="U48" s="421"/>
      <c r="V48" s="421"/>
      <c r="W48" s="422"/>
      <c r="X48" s="421"/>
      <c r="Y48" s="421"/>
      <c r="Z48" s="421"/>
      <c r="AA48" s="421"/>
      <c r="AB48" s="421"/>
      <c r="AC48" s="421"/>
      <c r="AD48" s="422"/>
      <c r="AE48" s="421"/>
      <c r="AF48" s="421"/>
      <c r="AG48" s="422"/>
      <c r="AH48" s="473"/>
      <c r="AI48" s="554"/>
      <c r="AJ48" s="554"/>
      <c r="AK48" s="554"/>
      <c r="AL48" s="554"/>
      <c r="AM48" s="554"/>
      <c r="AN48" s="422"/>
      <c r="AO48" s="521"/>
      <c r="AP48" s="551"/>
      <c r="AQ48" s="551"/>
      <c r="AR48" s="551"/>
      <c r="AS48" s="553"/>
      <c r="AT48" s="552"/>
    </row>
    <row r="49" spans="1:46" s="419" customFormat="1">
      <c r="A49" s="421"/>
      <c r="B49" s="556" t="s">
        <v>455</v>
      </c>
      <c r="D49" s="421" t="s">
        <v>454</v>
      </c>
      <c r="E49" s="421"/>
      <c r="F49" s="421"/>
      <c r="G49" s="421"/>
      <c r="H49" s="421"/>
      <c r="I49" s="421"/>
      <c r="J49" s="421"/>
      <c r="K49" s="421"/>
      <c r="L49" s="421"/>
      <c r="M49" s="421"/>
      <c r="N49" s="421"/>
      <c r="O49" s="421"/>
      <c r="P49" s="421"/>
      <c r="Q49" s="421"/>
      <c r="R49" s="421"/>
      <c r="S49" s="421"/>
      <c r="T49" s="421"/>
      <c r="U49" s="421"/>
      <c r="V49" s="421"/>
      <c r="W49" s="422"/>
      <c r="X49" s="421"/>
      <c r="Y49" s="421"/>
      <c r="Z49" s="421"/>
      <c r="AA49" s="421"/>
      <c r="AB49" s="421"/>
      <c r="AC49" s="421"/>
      <c r="AD49" s="422"/>
      <c r="AE49" s="421"/>
      <c r="AF49" s="421"/>
      <c r="AG49" s="422"/>
      <c r="AH49" s="473" t="s">
        <v>345</v>
      </c>
      <c r="AI49" s="1409">
        <f>Calculation!V86+Calculation!V87+Calculation!V88+Calculation!V89</f>
        <v>7860</v>
      </c>
      <c r="AJ49" s="1410"/>
      <c r="AK49" s="1410"/>
      <c r="AL49" s="1410"/>
      <c r="AM49" s="1411"/>
      <c r="AN49" s="422"/>
      <c r="AO49" s="521"/>
      <c r="AP49" s="551"/>
      <c r="AQ49" s="551"/>
      <c r="AR49" s="551"/>
      <c r="AS49" s="553"/>
      <c r="AT49" s="552"/>
    </row>
    <row r="50" spans="1:46" s="419" customFormat="1" ht="6" customHeight="1">
      <c r="A50" s="421"/>
      <c r="B50" s="490"/>
      <c r="C50" s="421"/>
      <c r="D50" s="421"/>
      <c r="E50" s="421"/>
      <c r="F50" s="421"/>
      <c r="G50" s="421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2"/>
      <c r="X50" s="421"/>
      <c r="Y50" s="421"/>
      <c r="Z50" s="421"/>
      <c r="AA50" s="421"/>
      <c r="AB50" s="421"/>
      <c r="AC50" s="421"/>
      <c r="AD50" s="422"/>
      <c r="AE50" s="421"/>
      <c r="AF50" s="421"/>
      <c r="AG50" s="422"/>
      <c r="AH50" s="473"/>
      <c r="AI50" s="555"/>
      <c r="AJ50" s="555"/>
      <c r="AK50" s="555"/>
      <c r="AL50" s="555"/>
      <c r="AM50" s="555"/>
      <c r="AN50" s="422"/>
      <c r="AO50" s="521"/>
      <c r="AP50" s="551"/>
      <c r="AQ50" s="551"/>
      <c r="AR50" s="551"/>
      <c r="AS50" s="553"/>
      <c r="AT50" s="552"/>
    </row>
    <row r="51" spans="1:46" s="419" customFormat="1" ht="20.100000000000001" customHeight="1">
      <c r="A51" s="421"/>
      <c r="B51" s="490">
        <v>14</v>
      </c>
      <c r="C51" s="421" t="s">
        <v>411</v>
      </c>
      <c r="D51" s="421"/>
      <c r="E51" s="421"/>
      <c r="F51" s="421"/>
      <c r="G51" s="421"/>
      <c r="H51" s="421"/>
      <c r="I51" s="421"/>
      <c r="J51" s="421"/>
      <c r="K51" s="421"/>
      <c r="L51" s="421"/>
      <c r="M51" s="421"/>
      <c r="N51" s="421"/>
      <c r="O51" s="421"/>
      <c r="P51" s="421"/>
      <c r="Q51" s="421"/>
      <c r="R51" s="421"/>
      <c r="S51" s="421"/>
      <c r="T51" s="421"/>
      <c r="U51" s="421"/>
      <c r="V51" s="421"/>
      <c r="W51" s="422"/>
      <c r="X51" s="421"/>
      <c r="Y51" s="421"/>
      <c r="Z51" s="421"/>
      <c r="AA51" s="421"/>
      <c r="AB51" s="421"/>
      <c r="AC51" s="421"/>
      <c r="AD51" s="422"/>
      <c r="AE51" s="421"/>
      <c r="AF51" s="421"/>
      <c r="AG51" s="422"/>
      <c r="AH51" s="473" t="s">
        <v>345</v>
      </c>
      <c r="AI51" s="1349">
        <f>(AI45+AI46+AI47)-AI49</f>
        <v>0</v>
      </c>
      <c r="AJ51" s="1350"/>
      <c r="AK51" s="1350"/>
      <c r="AL51" s="1350"/>
      <c r="AM51" s="1351"/>
      <c r="AN51" s="422"/>
      <c r="AO51" s="521"/>
      <c r="AP51" s="551"/>
      <c r="AQ51" s="551"/>
      <c r="AR51" s="551"/>
      <c r="AS51" s="553"/>
      <c r="AT51" s="552"/>
    </row>
    <row r="52" spans="1:46" s="419" customFormat="1" ht="20.100000000000001" customHeight="1">
      <c r="A52" s="421"/>
      <c r="B52" s="420">
        <v>15</v>
      </c>
      <c r="C52" s="421" t="str">
        <f>[3]Calculation!D88</f>
        <v xml:space="preserve">Less : Relief U/s 89 [Attach Details Form 10 E]  Where arrears of salary. </v>
      </c>
      <c r="D52" s="421"/>
      <c r="E52" s="421"/>
      <c r="F52" s="444"/>
      <c r="G52" s="444"/>
      <c r="H52" s="444"/>
      <c r="I52" s="421"/>
      <c r="J52" s="421"/>
      <c r="K52" s="421"/>
      <c r="L52" s="444"/>
      <c r="M52" s="444"/>
      <c r="N52" s="444"/>
      <c r="O52" s="444"/>
      <c r="P52" s="444"/>
      <c r="Q52" s="421"/>
      <c r="R52" s="421"/>
      <c r="S52" s="421"/>
      <c r="T52" s="444"/>
      <c r="U52" s="444"/>
      <c r="V52" s="421"/>
      <c r="W52" s="422"/>
      <c r="X52" s="421"/>
      <c r="Y52" s="421"/>
      <c r="Z52" s="421"/>
      <c r="AA52" s="421"/>
      <c r="AB52" s="421"/>
      <c r="AC52" s="421"/>
      <c r="AD52" s="422"/>
      <c r="AE52" s="421"/>
      <c r="AF52" s="421"/>
      <c r="AG52" s="422"/>
      <c r="AH52" s="473" t="s">
        <v>345</v>
      </c>
      <c r="AI52" s="1394">
        <f>Calculation!V90</f>
        <v>0</v>
      </c>
      <c r="AJ52" s="1395"/>
      <c r="AK52" s="1395"/>
      <c r="AL52" s="1395"/>
      <c r="AM52" s="1396"/>
      <c r="AN52" s="422"/>
      <c r="AO52" s="521"/>
      <c r="AP52" s="551" t="s">
        <v>456</v>
      </c>
      <c r="AQ52" s="441"/>
      <c r="AR52" s="441"/>
      <c r="AS52" s="421"/>
      <c r="AT52" s="422"/>
    </row>
    <row r="53" spans="1:46" s="419" customFormat="1" ht="20.100000000000001" customHeight="1">
      <c r="A53" s="421"/>
      <c r="B53" s="420">
        <v>16</v>
      </c>
      <c r="C53" s="421" t="s">
        <v>412</v>
      </c>
      <c r="D53" s="421"/>
      <c r="E53" s="421"/>
      <c r="F53" s="421"/>
      <c r="G53" s="421"/>
      <c r="H53" s="421"/>
      <c r="I53" s="421"/>
      <c r="J53" s="421"/>
      <c r="K53" s="421"/>
      <c r="L53" s="421"/>
      <c r="M53" s="421"/>
      <c r="N53" s="421"/>
      <c r="O53" s="421"/>
      <c r="P53" s="421"/>
      <c r="Q53" s="421"/>
      <c r="R53" s="421"/>
      <c r="S53" s="421"/>
      <c r="T53" s="421"/>
      <c r="U53" s="421"/>
      <c r="V53" s="421"/>
      <c r="W53" s="422"/>
      <c r="X53" s="421"/>
      <c r="Y53" s="442" t="str">
        <f>IF(AND(AI53=0)," ",IF(AI49&gt;AI51,"Refundable","Payble"))</f>
        <v xml:space="preserve"> </v>
      </c>
      <c r="Z53" s="421"/>
      <c r="AA53" s="421"/>
      <c r="AB53" s="421"/>
      <c r="AC53" s="421"/>
      <c r="AD53" s="422"/>
      <c r="AE53" s="421"/>
      <c r="AF53" s="421"/>
      <c r="AG53" s="422"/>
      <c r="AH53" s="473" t="s">
        <v>345</v>
      </c>
      <c r="AI53" s="1394">
        <f>AI51-AI52</f>
        <v>0</v>
      </c>
      <c r="AJ53" s="1395"/>
      <c r="AK53" s="1395"/>
      <c r="AL53" s="1395"/>
      <c r="AM53" s="1396"/>
      <c r="AN53" s="422"/>
      <c r="AO53" s="521"/>
      <c r="AP53" s="551" t="str">
        <f>IF(AND(AI53=0)," ",IF(AI49&gt;AI51,"Refundable","Payble"))</f>
        <v xml:space="preserve"> </v>
      </c>
      <c r="AQ53" s="441"/>
      <c r="AR53" s="441"/>
      <c r="AS53" s="421"/>
      <c r="AT53" s="422"/>
    </row>
    <row r="54" spans="1:46" s="419" customFormat="1">
      <c r="B54" s="422"/>
      <c r="C54" s="422"/>
      <c r="D54" s="422"/>
      <c r="E54" s="422"/>
      <c r="F54" s="422"/>
      <c r="G54" s="422"/>
      <c r="H54" s="422"/>
      <c r="I54" s="422"/>
      <c r="J54" s="422"/>
      <c r="K54" s="422"/>
      <c r="L54" s="422"/>
      <c r="M54" s="422"/>
      <c r="N54" s="422"/>
      <c r="O54" s="422"/>
      <c r="P54" s="422"/>
      <c r="Q54" s="422"/>
      <c r="R54" s="422"/>
      <c r="S54" s="421"/>
      <c r="T54" s="494"/>
      <c r="U54" s="494"/>
      <c r="V54" s="494"/>
      <c r="W54" s="494"/>
      <c r="X54" s="494"/>
      <c r="Y54" s="494"/>
      <c r="Z54" s="494"/>
      <c r="AA54" s="494"/>
      <c r="AB54" s="494"/>
      <c r="AC54" s="494"/>
      <c r="AD54" s="494"/>
      <c r="AE54" s="494"/>
      <c r="AF54" s="494"/>
      <c r="AG54" s="494"/>
      <c r="AH54" s="494"/>
      <c r="AI54" s="494"/>
      <c r="AJ54" s="494"/>
      <c r="AK54" s="494"/>
      <c r="AL54" s="494"/>
      <c r="AM54" s="494"/>
      <c r="AN54" s="495"/>
      <c r="AO54" s="496"/>
      <c r="AP54" s="497"/>
      <c r="AQ54" s="497"/>
      <c r="AR54" s="497"/>
      <c r="AS54" s="422"/>
      <c r="AT54" s="422"/>
    </row>
    <row r="55" spans="1:46">
      <c r="A55" s="436"/>
      <c r="B55" s="445"/>
      <c r="C55" s="436"/>
      <c r="D55" s="436"/>
      <c r="E55" s="436"/>
      <c r="F55" s="436"/>
      <c r="G55" s="436"/>
      <c r="H55" s="448"/>
      <c r="I55" s="436"/>
      <c r="J55" s="436"/>
      <c r="K55" s="436"/>
      <c r="L55" s="448"/>
      <c r="M55" s="448"/>
      <c r="N55" s="436"/>
      <c r="O55" s="436"/>
      <c r="P55" s="436"/>
      <c r="Q55" s="436"/>
      <c r="R55" s="436"/>
      <c r="S55" s="436"/>
      <c r="T55" s="436"/>
      <c r="U55" s="436"/>
      <c r="V55" s="491"/>
      <c r="W55" s="491"/>
      <c r="X55" s="436"/>
      <c r="Y55" s="436"/>
      <c r="Z55" s="436"/>
      <c r="AA55" s="436"/>
      <c r="AB55" s="448"/>
      <c r="AC55" s="448"/>
      <c r="AD55" s="491"/>
      <c r="AE55" s="436"/>
      <c r="AF55" s="436"/>
      <c r="AG55" s="436"/>
      <c r="AH55" s="436"/>
      <c r="AI55" s="436"/>
      <c r="AJ55" s="436"/>
      <c r="AK55" s="491"/>
      <c r="AL55" s="448"/>
      <c r="AM55" s="448"/>
      <c r="AN55" s="436"/>
      <c r="AO55" s="436"/>
      <c r="AP55" s="436"/>
      <c r="AQ55" s="436"/>
      <c r="AR55" s="436"/>
      <c r="AS55" s="436"/>
      <c r="AT55" s="491"/>
    </row>
    <row r="56" spans="1:46">
      <c r="A56" s="411"/>
      <c r="B56" s="492"/>
      <c r="C56" s="491"/>
      <c r="D56" s="491"/>
      <c r="E56" s="491"/>
      <c r="F56" s="491"/>
      <c r="G56" s="491"/>
      <c r="H56" s="491"/>
      <c r="I56" s="491"/>
      <c r="J56" s="491"/>
      <c r="K56" s="491"/>
      <c r="L56" s="491"/>
      <c r="M56" s="491"/>
      <c r="N56" s="491"/>
      <c r="O56" s="491"/>
      <c r="P56" s="491"/>
      <c r="Q56" s="491"/>
      <c r="R56" s="491"/>
      <c r="S56" s="491"/>
      <c r="T56" s="491"/>
      <c r="U56" s="491"/>
      <c r="V56" s="491"/>
      <c r="W56" s="493" t="s">
        <v>375</v>
      </c>
      <c r="X56" s="491"/>
      <c r="Y56" s="491"/>
      <c r="Z56" s="491"/>
      <c r="AA56" s="491"/>
      <c r="AB56" s="491"/>
      <c r="AC56" s="491"/>
      <c r="AD56" s="491"/>
      <c r="AE56" s="491"/>
      <c r="AF56" s="491"/>
      <c r="AG56" s="491"/>
      <c r="AH56" s="491"/>
      <c r="AI56" s="491"/>
      <c r="AJ56" s="491"/>
      <c r="AK56" s="491"/>
      <c r="AL56" s="491"/>
      <c r="AM56" s="491"/>
      <c r="AN56" s="491"/>
      <c r="AO56" s="491"/>
      <c r="AP56" s="491"/>
      <c r="AQ56" s="491"/>
      <c r="AR56" s="491"/>
      <c r="AS56" s="491"/>
      <c r="AT56" s="491"/>
    </row>
    <row r="57" spans="1:46">
      <c r="A57" s="411"/>
      <c r="B57" s="416"/>
      <c r="C57" s="411"/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47"/>
      <c r="V57" s="411"/>
      <c r="W57" s="411"/>
      <c r="X57" s="411"/>
      <c r="Y57" s="411"/>
      <c r="Z57" s="411"/>
      <c r="AA57" s="411"/>
      <c r="AB57" s="411"/>
      <c r="AC57" s="411"/>
      <c r="AD57" s="411"/>
      <c r="AE57" s="411"/>
      <c r="AF57" s="411"/>
      <c r="AG57" s="411"/>
      <c r="AH57" s="411"/>
      <c r="AI57" s="411"/>
      <c r="AJ57" s="411"/>
      <c r="AK57" s="411"/>
      <c r="AL57" s="411"/>
      <c r="AM57" s="411"/>
      <c r="AN57" s="411"/>
      <c r="AO57" s="411"/>
      <c r="AP57" s="411"/>
      <c r="AQ57" s="411"/>
      <c r="AR57" s="411"/>
      <c r="AS57" s="411"/>
    </row>
    <row r="58" spans="1:46" ht="3.75" customHeight="1">
      <c r="A58" s="436"/>
      <c r="B58" s="445"/>
      <c r="C58" s="436"/>
      <c r="D58" s="436"/>
      <c r="E58" s="436"/>
      <c r="F58" s="436"/>
      <c r="G58" s="436"/>
      <c r="H58" s="448"/>
      <c r="I58" s="436"/>
      <c r="J58" s="436"/>
      <c r="K58" s="436"/>
      <c r="L58" s="448"/>
      <c r="M58" s="448"/>
      <c r="N58" s="436"/>
      <c r="O58" s="436"/>
      <c r="P58" s="436"/>
      <c r="Q58" s="436"/>
      <c r="R58" s="436"/>
      <c r="S58" s="436"/>
      <c r="T58" s="436"/>
      <c r="U58" s="436"/>
      <c r="V58" s="436"/>
      <c r="W58" s="436"/>
      <c r="X58" s="436"/>
      <c r="Y58" s="436"/>
      <c r="Z58" s="436"/>
      <c r="AA58" s="448"/>
      <c r="AB58" s="448"/>
      <c r="AC58" s="436"/>
      <c r="AD58" s="436"/>
      <c r="AE58" s="436"/>
      <c r="AF58" s="436"/>
      <c r="AG58" s="436"/>
      <c r="AH58" s="436"/>
      <c r="AI58" s="448"/>
      <c r="AJ58" s="448"/>
      <c r="AK58" s="436"/>
      <c r="AL58" s="436"/>
      <c r="AM58" s="436"/>
      <c r="AN58" s="436"/>
      <c r="AO58" s="436"/>
      <c r="AP58" s="436"/>
      <c r="AQ58" s="436"/>
      <c r="AR58" s="411"/>
      <c r="AS58" s="411"/>
    </row>
    <row r="59" spans="1:46" ht="18.75" customHeight="1">
      <c r="A59" s="436"/>
      <c r="B59" s="411"/>
      <c r="C59" s="449" t="s">
        <v>127</v>
      </c>
      <c r="D59" s="1390" t="str">
        <f>UPPER('Other Deails'!H26)</f>
        <v>ALPESH KISHORBHAI RATHOD</v>
      </c>
      <c r="E59" s="1390"/>
      <c r="F59" s="1390"/>
      <c r="G59" s="1390"/>
      <c r="H59" s="1390"/>
      <c r="I59" s="1390"/>
      <c r="J59" s="1390"/>
      <c r="K59" s="1390"/>
      <c r="L59" s="1390"/>
      <c r="M59" s="1390"/>
      <c r="N59" s="1390"/>
      <c r="O59" s="1390"/>
      <c r="P59" s="1390"/>
      <c r="Q59" s="1390"/>
      <c r="R59" s="1390"/>
      <c r="S59" s="1390"/>
      <c r="T59" s="1390"/>
      <c r="U59" s="1390"/>
      <c r="V59" s="1389" t="str">
        <f>'[3]ITR-1'!AD188</f>
        <v>Son</v>
      </c>
      <c r="W59" s="1389"/>
      <c r="X59" s="1389"/>
      <c r="Y59" s="1389"/>
      <c r="Z59" s="450" t="s">
        <v>376</v>
      </c>
      <c r="AA59" s="1399" t="str">
        <f>UPPER('Other Deails'!H27)</f>
        <v>KISHORBHAI BABURAVBHAI RATHOD</v>
      </c>
      <c r="AB59" s="1399"/>
      <c r="AC59" s="1399"/>
      <c r="AD59" s="1399"/>
      <c r="AE59" s="1399"/>
      <c r="AF59" s="1399"/>
      <c r="AG59" s="1399"/>
      <c r="AH59" s="1399"/>
      <c r="AI59" s="1399"/>
      <c r="AJ59" s="1399"/>
      <c r="AK59" s="1399"/>
      <c r="AL59" s="1399"/>
      <c r="AM59" s="1399"/>
      <c r="AN59" s="1399"/>
      <c r="AO59" s="547"/>
      <c r="AP59" s="547"/>
      <c r="AQ59" s="436"/>
      <c r="AR59" s="411"/>
      <c r="AS59" s="411"/>
    </row>
    <row r="60" spans="1:46" ht="17.25" customHeight="1">
      <c r="A60" s="436"/>
      <c r="B60" s="411"/>
      <c r="C60" s="449" t="s">
        <v>377</v>
      </c>
      <c r="D60" s="449"/>
      <c r="E60" s="449"/>
      <c r="F60" s="449"/>
      <c r="G60" s="449"/>
      <c r="H60" s="450"/>
      <c r="I60" s="449"/>
      <c r="J60" s="449"/>
      <c r="K60" s="449"/>
      <c r="L60" s="450"/>
      <c r="M60" s="1388" t="s">
        <v>457</v>
      </c>
      <c r="N60" s="1388"/>
      <c r="O60" s="1388"/>
      <c r="P60" s="1388"/>
      <c r="Q60" s="1388"/>
      <c r="R60" s="1388"/>
      <c r="S60" s="1388"/>
      <c r="T60" s="1388"/>
      <c r="U60" s="1388"/>
      <c r="V60" s="1388"/>
      <c r="W60" s="449" t="s">
        <v>378</v>
      </c>
      <c r="X60" s="411"/>
      <c r="Y60" s="411"/>
      <c r="Z60" s="449"/>
      <c r="AA60" s="450"/>
      <c r="AB60" s="450"/>
      <c r="AC60" s="436"/>
      <c r="AD60" s="436"/>
      <c r="AE60" s="436"/>
      <c r="AF60" s="436"/>
      <c r="AG60" s="436"/>
      <c r="AH60" s="436"/>
      <c r="AI60" s="448"/>
      <c r="AJ60" s="448"/>
      <c r="AK60" s="436"/>
      <c r="AL60" s="436"/>
      <c r="AM60" s="436"/>
      <c r="AN60" s="436"/>
      <c r="AO60" s="436"/>
      <c r="AP60" s="436"/>
      <c r="AQ60" s="436"/>
      <c r="AR60" s="411"/>
      <c r="AS60" s="411"/>
    </row>
    <row r="61" spans="1:46">
      <c r="A61" s="411"/>
      <c r="B61" s="411"/>
      <c r="C61" s="882" t="s">
        <v>109</v>
      </c>
      <c r="D61" s="1398">
        <f>AI49</f>
        <v>7860</v>
      </c>
      <c r="E61" s="1398"/>
      <c r="F61" s="1398"/>
      <c r="G61" s="1397" t="str">
        <f>cyberdangs(D61)</f>
        <v xml:space="preserve"> Seven Thousand Eight Hundred Sixty Only </v>
      </c>
      <c r="H61" s="1397"/>
      <c r="I61" s="1397"/>
      <c r="J61" s="1397"/>
      <c r="K61" s="1397"/>
      <c r="L61" s="1397"/>
      <c r="M61" s="1397"/>
      <c r="N61" s="1397"/>
      <c r="O61" s="1397"/>
      <c r="P61" s="1397"/>
      <c r="Q61" s="1397"/>
      <c r="R61" s="1397"/>
      <c r="S61" s="1397"/>
      <c r="T61" s="1397"/>
      <c r="U61" s="1397"/>
      <c r="V61" s="1397"/>
      <c r="W61" s="1397"/>
      <c r="X61" s="1397"/>
      <c r="Y61" s="1397"/>
      <c r="Z61" s="1397"/>
      <c r="AA61" s="1397"/>
      <c r="AB61" s="449" t="s">
        <v>379</v>
      </c>
      <c r="AC61" s="436"/>
      <c r="AD61" s="411"/>
      <c r="AE61" s="436"/>
      <c r="AF61" s="436"/>
      <c r="AG61" s="436"/>
      <c r="AH61" s="436"/>
      <c r="AI61" s="448"/>
      <c r="AJ61" s="448"/>
      <c r="AK61" s="436"/>
      <c r="AL61" s="436"/>
      <c r="AM61" s="436"/>
      <c r="AN61" s="436"/>
      <c r="AO61" s="436"/>
      <c r="AP61" s="436"/>
      <c r="AQ61" s="436"/>
      <c r="AR61" s="411"/>
      <c r="AS61" s="411"/>
    </row>
    <row r="62" spans="1:46">
      <c r="A62" s="411"/>
      <c r="B62" s="411"/>
      <c r="C62" s="449" t="s">
        <v>380</v>
      </c>
      <c r="D62" s="449"/>
      <c r="E62" s="449"/>
      <c r="F62" s="449"/>
      <c r="G62" s="449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49"/>
      <c r="T62" s="449"/>
      <c r="U62" s="449"/>
      <c r="V62" s="449"/>
      <c r="W62" s="449"/>
      <c r="X62" s="449"/>
      <c r="Y62" s="449"/>
      <c r="Z62" s="449"/>
      <c r="AA62" s="450"/>
      <c r="AB62" s="450"/>
      <c r="AC62" s="436"/>
      <c r="AD62" s="436"/>
      <c r="AE62" s="436"/>
      <c r="AF62" s="436"/>
      <c r="AG62" s="436"/>
      <c r="AH62" s="436"/>
      <c r="AI62" s="448"/>
      <c r="AJ62" s="448"/>
      <c r="AK62" s="436"/>
      <c r="AL62" s="436"/>
      <c r="AM62" s="436"/>
      <c r="AN62" s="436"/>
      <c r="AO62" s="436"/>
      <c r="AP62" s="436"/>
      <c r="AQ62" s="436"/>
      <c r="AR62" s="411"/>
      <c r="AS62" s="411"/>
    </row>
    <row r="63" spans="1:46">
      <c r="A63" s="411"/>
      <c r="B63" s="411"/>
      <c r="C63" s="449" t="s">
        <v>381</v>
      </c>
      <c r="D63" s="449"/>
      <c r="E63" s="449"/>
      <c r="F63" s="449"/>
      <c r="G63" s="449"/>
      <c r="H63" s="449"/>
      <c r="I63" s="449"/>
      <c r="J63" s="449"/>
      <c r="K63" s="449"/>
      <c r="L63" s="449"/>
      <c r="M63" s="449"/>
      <c r="N63" s="449"/>
      <c r="O63" s="449"/>
      <c r="P63" s="449"/>
      <c r="Q63" s="449"/>
      <c r="R63" s="449"/>
      <c r="S63" s="449"/>
      <c r="T63" s="449"/>
      <c r="U63" s="449"/>
      <c r="V63" s="449"/>
      <c r="W63" s="449"/>
      <c r="X63" s="449"/>
      <c r="Y63" s="449"/>
      <c r="Z63" s="449"/>
      <c r="AA63" s="450"/>
      <c r="AB63" s="450"/>
      <c r="AC63" s="436"/>
      <c r="AD63" s="436"/>
      <c r="AE63" s="436"/>
      <c r="AF63" s="436"/>
      <c r="AG63" s="436"/>
      <c r="AH63" s="436"/>
      <c r="AI63" s="448"/>
      <c r="AJ63" s="448"/>
      <c r="AK63" s="436"/>
      <c r="AL63" s="436"/>
      <c r="AM63" s="436"/>
      <c r="AN63" s="436"/>
      <c r="AO63" s="436"/>
      <c r="AP63" s="436"/>
      <c r="AQ63" s="436"/>
      <c r="AR63" s="411"/>
      <c r="AS63" s="411"/>
    </row>
    <row r="64" spans="1:46" ht="3.75" customHeight="1">
      <c r="A64" s="411"/>
      <c r="B64" s="411"/>
      <c r="C64" s="411"/>
      <c r="D64" s="436"/>
      <c r="E64" s="436"/>
      <c r="F64" s="436"/>
      <c r="G64" s="436"/>
      <c r="H64" s="436"/>
      <c r="I64" s="436"/>
      <c r="J64" s="436"/>
      <c r="K64" s="436"/>
      <c r="L64" s="436"/>
      <c r="M64" s="436"/>
      <c r="N64" s="436"/>
      <c r="O64" s="436"/>
      <c r="P64" s="436"/>
      <c r="Q64" s="436"/>
      <c r="R64" s="436"/>
      <c r="S64" s="436"/>
      <c r="T64" s="436"/>
      <c r="U64" s="436"/>
      <c r="V64" s="436"/>
      <c r="W64" s="436"/>
      <c r="X64" s="436"/>
      <c r="Y64" s="436"/>
      <c r="Z64" s="436"/>
      <c r="AA64" s="448"/>
      <c r="AB64" s="448"/>
      <c r="AC64" s="436"/>
      <c r="AD64" s="436"/>
      <c r="AE64" s="436"/>
      <c r="AF64" s="436"/>
      <c r="AG64" s="436"/>
      <c r="AH64" s="436"/>
      <c r="AI64" s="448"/>
      <c r="AJ64" s="448"/>
      <c r="AK64" s="436"/>
      <c r="AL64" s="436"/>
      <c r="AM64" s="436"/>
      <c r="AN64" s="436"/>
      <c r="AO64" s="436"/>
      <c r="AP64" s="436"/>
      <c r="AQ64" s="436"/>
      <c r="AR64" s="411"/>
      <c r="AS64" s="411"/>
    </row>
    <row r="65" spans="1:49">
      <c r="A65" s="411"/>
      <c r="B65" s="411"/>
      <c r="C65" s="411" t="s">
        <v>104</v>
      </c>
      <c r="D65" s="436"/>
      <c r="E65" s="436"/>
      <c r="F65" s="1393" t="str">
        <f>Z75</f>
        <v>Saputara</v>
      </c>
      <c r="G65" s="1393"/>
      <c r="H65" s="1393"/>
      <c r="I65" s="1393"/>
      <c r="J65" s="1393"/>
      <c r="K65" s="1393"/>
      <c r="L65" s="1393"/>
      <c r="M65" s="1393"/>
      <c r="N65" s="436"/>
      <c r="O65" s="436"/>
      <c r="P65" s="436"/>
      <c r="Q65" s="436"/>
      <c r="R65" s="436"/>
      <c r="S65" s="436"/>
      <c r="T65" s="436"/>
      <c r="U65" s="436"/>
      <c r="V65" s="436"/>
      <c r="W65" s="436"/>
      <c r="X65" s="436"/>
      <c r="Y65" s="436"/>
      <c r="Z65" s="436"/>
      <c r="AA65" s="448"/>
      <c r="AB65" s="448"/>
      <c r="AC65" s="436"/>
      <c r="AD65" s="436"/>
      <c r="AE65" s="436"/>
      <c r="AF65" s="436"/>
      <c r="AG65" s="436"/>
      <c r="AH65" s="436"/>
      <c r="AI65" s="448"/>
      <c r="AJ65" s="448"/>
      <c r="AK65" s="436"/>
      <c r="AL65" s="436"/>
      <c r="AM65" s="436"/>
      <c r="AN65" s="436"/>
      <c r="AO65" s="436"/>
      <c r="AP65" s="436"/>
      <c r="AQ65" s="436"/>
      <c r="AR65" s="411"/>
      <c r="AS65" s="411"/>
    </row>
    <row r="66" spans="1:49" ht="3.75" customHeight="1">
      <c r="A66" s="411"/>
      <c r="B66" s="411"/>
      <c r="C66" s="411"/>
      <c r="D66" s="436"/>
      <c r="E66" s="436"/>
      <c r="F66" s="436"/>
      <c r="G66" s="436"/>
      <c r="H66" s="436"/>
      <c r="I66" s="436"/>
      <c r="J66" s="436"/>
      <c r="K66" s="436"/>
      <c r="L66" s="436"/>
      <c r="M66" s="436"/>
      <c r="N66" s="436"/>
      <c r="O66" s="436"/>
      <c r="P66" s="436"/>
      <c r="Q66" s="436"/>
      <c r="R66" s="436"/>
      <c r="S66" s="436"/>
      <c r="T66" s="436"/>
      <c r="U66" s="436"/>
      <c r="V66" s="436"/>
      <c r="W66" s="436"/>
      <c r="X66" s="436"/>
      <c r="Y66" s="436"/>
      <c r="Z66" s="436"/>
      <c r="AA66" s="448"/>
      <c r="AB66" s="448"/>
      <c r="AC66" s="436"/>
      <c r="AD66" s="436"/>
      <c r="AE66" s="436"/>
      <c r="AF66" s="436"/>
      <c r="AG66" s="436"/>
      <c r="AH66" s="436"/>
      <c r="AI66" s="448"/>
      <c r="AJ66" s="448"/>
      <c r="AK66" s="436"/>
      <c r="AL66" s="436"/>
      <c r="AM66" s="436"/>
      <c r="AN66" s="436"/>
      <c r="AO66" s="436"/>
      <c r="AP66" s="436"/>
      <c r="AQ66" s="436"/>
      <c r="AR66" s="411"/>
      <c r="AS66" s="411"/>
    </row>
    <row r="67" spans="1:49" ht="15.75">
      <c r="A67" s="411"/>
      <c r="B67" s="411"/>
      <c r="C67" s="411" t="s">
        <v>105</v>
      </c>
      <c r="D67" s="436"/>
      <c r="E67" s="436"/>
      <c r="F67" s="1392">
        <v>41000</v>
      </c>
      <c r="G67" s="1392"/>
      <c r="H67" s="1392"/>
      <c r="I67" s="1392"/>
      <c r="J67" s="1392"/>
      <c r="K67" s="1392"/>
      <c r="L67" s="1392"/>
      <c r="M67" s="436"/>
      <c r="N67" s="436"/>
      <c r="O67" s="436"/>
      <c r="P67" s="436"/>
      <c r="Q67" s="436"/>
      <c r="R67" s="436"/>
      <c r="S67" s="436"/>
      <c r="T67" s="436"/>
      <c r="U67" s="436"/>
      <c r="V67" s="436"/>
      <c r="W67" s="436"/>
      <c r="X67" s="436"/>
      <c r="Y67" s="436"/>
      <c r="Z67" s="436"/>
      <c r="AA67" s="448"/>
      <c r="AB67" s="448"/>
      <c r="AC67" s="436"/>
      <c r="AD67" s="436"/>
      <c r="AE67" s="436"/>
      <c r="AF67" s="448"/>
      <c r="AG67" s="436"/>
      <c r="AH67" s="436"/>
      <c r="AI67" s="448"/>
      <c r="AJ67" s="448"/>
      <c r="AK67" s="436"/>
      <c r="AL67" s="436"/>
      <c r="AM67" s="436"/>
      <c r="AN67" s="436"/>
      <c r="AO67" s="436"/>
      <c r="AP67" s="436"/>
      <c r="AQ67" s="436"/>
      <c r="AR67" s="411"/>
      <c r="AS67" s="411"/>
    </row>
    <row r="68" spans="1:49" ht="0.75" customHeight="1">
      <c r="A68" s="411"/>
      <c r="B68" s="411"/>
      <c r="C68" s="436"/>
      <c r="D68" s="436"/>
      <c r="E68" s="436"/>
      <c r="F68" s="436"/>
      <c r="G68" s="436"/>
      <c r="H68" s="436"/>
      <c r="I68" s="436"/>
      <c r="J68" s="436"/>
      <c r="K68" s="436"/>
      <c r="L68" s="436"/>
      <c r="M68" s="436"/>
      <c r="N68" s="436"/>
      <c r="O68" s="436"/>
      <c r="P68" s="436"/>
      <c r="Q68" s="436"/>
      <c r="R68" s="436"/>
      <c r="S68" s="436"/>
      <c r="T68" s="436"/>
      <c r="U68" s="436"/>
      <c r="V68" s="436"/>
      <c r="W68" s="436"/>
      <c r="X68" s="436"/>
      <c r="Y68" s="436"/>
      <c r="Z68" s="436"/>
      <c r="AA68" s="448"/>
      <c r="AB68" s="448"/>
      <c r="AC68" s="436"/>
      <c r="AD68" s="436"/>
      <c r="AE68" s="436"/>
      <c r="AF68" s="448"/>
      <c r="AG68" s="436"/>
      <c r="AH68" s="436"/>
      <c r="AI68" s="448"/>
      <c r="AJ68" s="448"/>
      <c r="AK68" s="436"/>
      <c r="AL68" s="436"/>
      <c r="AM68" s="436"/>
      <c r="AN68" s="436"/>
      <c r="AO68" s="436"/>
      <c r="AP68" s="436"/>
      <c r="AQ68" s="436"/>
      <c r="AR68" s="411"/>
      <c r="AS68" s="411"/>
    </row>
    <row r="69" spans="1:49" ht="15.75">
      <c r="A69" s="436"/>
      <c r="B69" s="445"/>
      <c r="C69" s="436"/>
      <c r="D69" s="436"/>
      <c r="E69" s="436"/>
      <c r="F69" s="451"/>
      <c r="G69" s="451"/>
      <c r="H69" s="451"/>
      <c r="I69" s="451"/>
      <c r="J69" s="451"/>
      <c r="K69" s="451"/>
      <c r="L69" s="451"/>
      <c r="M69" s="451"/>
      <c r="N69" s="451"/>
      <c r="O69" s="451"/>
      <c r="P69" s="436"/>
      <c r="Q69" s="436"/>
      <c r="R69" s="436"/>
      <c r="S69" s="436"/>
      <c r="T69" s="436"/>
      <c r="U69" s="436"/>
      <c r="V69" s="436"/>
      <c r="W69" s="436"/>
      <c r="X69" s="436"/>
      <c r="Y69" s="436"/>
      <c r="Z69" s="436"/>
      <c r="AA69" s="448"/>
      <c r="AB69" s="448"/>
      <c r="AC69" s="436"/>
      <c r="AD69" s="436"/>
      <c r="AE69" s="436"/>
      <c r="AF69" s="448" t="s">
        <v>382</v>
      </c>
      <c r="AG69" s="436"/>
      <c r="AH69" s="436"/>
      <c r="AI69" s="448"/>
      <c r="AJ69" s="448"/>
      <c r="AK69" s="436"/>
      <c r="AL69" s="436"/>
      <c r="AM69" s="436"/>
      <c r="AN69" s="436"/>
      <c r="AO69" s="436"/>
      <c r="AP69" s="436"/>
      <c r="AQ69" s="436"/>
      <c r="AR69" s="411"/>
      <c r="AS69" s="411"/>
    </row>
    <row r="70" spans="1:49">
      <c r="A70" s="436"/>
      <c r="B70" s="436"/>
      <c r="C70" s="436"/>
      <c r="D70" s="436"/>
      <c r="E70" s="436"/>
      <c r="F70" s="436"/>
      <c r="G70" s="436"/>
      <c r="H70" s="436"/>
      <c r="I70" s="436"/>
      <c r="J70" s="436"/>
      <c r="K70" s="436"/>
      <c r="L70" s="436"/>
      <c r="M70" s="436"/>
      <c r="N70" s="436"/>
      <c r="O70" s="436"/>
      <c r="P70" s="436"/>
      <c r="Q70" s="436"/>
      <c r="R70" s="436"/>
      <c r="S70" s="436"/>
      <c r="T70" s="436"/>
      <c r="U70" s="436"/>
      <c r="V70" s="436"/>
      <c r="W70" s="436"/>
      <c r="X70" s="436"/>
      <c r="Y70" s="436"/>
      <c r="Z70" s="436"/>
      <c r="AA70" s="448"/>
      <c r="AB70" s="448"/>
      <c r="AC70" s="436"/>
      <c r="AD70" s="436"/>
      <c r="AE70" s="436"/>
      <c r="AF70" s="448" t="s">
        <v>383</v>
      </c>
      <c r="AG70" s="436"/>
      <c r="AH70" s="436"/>
      <c r="AI70" s="448"/>
      <c r="AJ70" s="448"/>
      <c r="AK70" s="436"/>
      <c r="AL70" s="436"/>
      <c r="AM70" s="436"/>
      <c r="AN70" s="436"/>
      <c r="AO70" s="436"/>
      <c r="AP70" s="436"/>
      <c r="AQ70" s="436"/>
      <c r="AR70" s="411"/>
      <c r="AS70" s="411"/>
    </row>
    <row r="71" spans="1:49">
      <c r="A71" s="436"/>
      <c r="B71" s="445"/>
      <c r="C71" s="436"/>
      <c r="D71" s="436"/>
      <c r="E71" s="436"/>
      <c r="F71" s="436"/>
      <c r="G71" s="436"/>
      <c r="H71" s="436"/>
      <c r="I71" s="1391"/>
      <c r="J71" s="1391"/>
      <c r="K71" s="1391"/>
      <c r="L71" s="436"/>
      <c r="M71" s="436"/>
      <c r="N71" s="436"/>
      <c r="O71" s="436"/>
      <c r="P71" s="436"/>
      <c r="Q71" s="436"/>
      <c r="R71" s="436"/>
      <c r="S71" s="436"/>
      <c r="T71" s="436"/>
      <c r="U71" s="436"/>
      <c r="V71" s="436"/>
      <c r="W71" s="436"/>
      <c r="X71" s="452" t="s">
        <v>384</v>
      </c>
      <c r="Y71" s="436"/>
      <c r="Z71" s="449" t="str">
        <f>D59</f>
        <v>ALPESH KISHORBHAI RATHOD</v>
      </c>
      <c r="AA71" s="449"/>
      <c r="AB71" s="411"/>
      <c r="AC71" s="436"/>
      <c r="AD71" s="436"/>
      <c r="AE71" s="436"/>
      <c r="AF71" s="436"/>
      <c r="AG71" s="436"/>
      <c r="AH71" s="436"/>
      <c r="AI71" s="436"/>
      <c r="AJ71" s="436"/>
      <c r="AK71" s="436"/>
      <c r="AL71" s="436"/>
      <c r="AM71" s="436"/>
      <c r="AN71" s="436"/>
      <c r="AO71" s="436"/>
      <c r="AP71" s="436"/>
      <c r="AQ71" s="436"/>
      <c r="AR71" s="411"/>
      <c r="AS71" s="411"/>
    </row>
    <row r="72" spans="1:49" ht="0.75" customHeight="1">
      <c r="A72" s="436"/>
      <c r="B72" s="445"/>
      <c r="C72" s="436"/>
      <c r="D72" s="436"/>
      <c r="E72" s="436"/>
      <c r="F72" s="436"/>
      <c r="G72" s="436"/>
      <c r="H72" s="436"/>
      <c r="I72" s="436"/>
      <c r="J72" s="436"/>
      <c r="K72" s="436"/>
      <c r="L72" s="436"/>
      <c r="M72" s="436"/>
      <c r="N72" s="436"/>
      <c r="O72" s="436"/>
      <c r="P72" s="436"/>
      <c r="Q72" s="436"/>
      <c r="R72" s="436"/>
      <c r="S72" s="436"/>
      <c r="T72" s="436"/>
      <c r="U72" s="436"/>
      <c r="V72" s="436"/>
      <c r="W72" s="436"/>
      <c r="X72" s="436"/>
      <c r="Y72" s="436"/>
      <c r="Z72" s="449"/>
      <c r="AA72" s="449"/>
      <c r="AB72" s="411"/>
      <c r="AC72" s="436"/>
      <c r="AD72" s="436"/>
      <c r="AE72" s="436"/>
      <c r="AF72" s="436"/>
      <c r="AG72" s="436"/>
      <c r="AH72" s="436"/>
      <c r="AI72" s="436"/>
      <c r="AJ72" s="436"/>
      <c r="AK72" s="436"/>
      <c r="AL72" s="436"/>
      <c r="AM72" s="436"/>
      <c r="AN72" s="436"/>
      <c r="AO72" s="436"/>
      <c r="AP72" s="436"/>
      <c r="AQ72" s="436"/>
      <c r="AR72" s="411"/>
      <c r="AS72" s="411"/>
    </row>
    <row r="73" spans="1:49">
      <c r="A73" s="436"/>
      <c r="B73" s="445"/>
      <c r="C73" s="436"/>
      <c r="D73" s="436"/>
      <c r="E73" s="436"/>
      <c r="F73" s="436"/>
      <c r="G73" s="436"/>
      <c r="H73" s="436"/>
      <c r="I73" s="436"/>
      <c r="J73" s="436"/>
      <c r="K73" s="436"/>
      <c r="L73" s="436"/>
      <c r="M73" s="436"/>
      <c r="N73" s="436"/>
      <c r="O73" s="436"/>
      <c r="P73" s="436"/>
      <c r="Q73" s="436"/>
      <c r="R73" s="436"/>
      <c r="S73" s="436"/>
      <c r="T73" s="436"/>
      <c r="U73" s="436"/>
      <c r="V73" s="436"/>
      <c r="W73" s="436"/>
      <c r="X73" s="452" t="s">
        <v>134</v>
      </c>
      <c r="Y73" s="436"/>
      <c r="Z73" s="449" t="str">
        <f>'Other Deails'!H23</f>
        <v>Medical Officer</v>
      </c>
      <c r="AA73" s="449"/>
      <c r="AB73" s="411"/>
      <c r="AC73" s="436"/>
      <c r="AD73" s="436"/>
      <c r="AE73" s="436"/>
      <c r="AF73" s="436"/>
      <c r="AG73" s="436"/>
      <c r="AH73" s="436"/>
      <c r="AI73" s="436"/>
      <c r="AJ73" s="436"/>
      <c r="AK73" s="436"/>
      <c r="AL73" s="436"/>
      <c r="AM73" s="436"/>
      <c r="AN73" s="436"/>
      <c r="AO73" s="436"/>
      <c r="AP73" s="436"/>
      <c r="AQ73" s="436"/>
      <c r="AR73" s="411"/>
      <c r="AS73" s="411"/>
    </row>
    <row r="74" spans="1:49">
      <c r="A74" s="436"/>
      <c r="B74" s="445"/>
      <c r="C74" s="436"/>
      <c r="D74" s="436"/>
      <c r="E74" s="436"/>
      <c r="F74" s="436"/>
      <c r="G74" s="436"/>
      <c r="H74" s="436"/>
      <c r="I74" s="436"/>
      <c r="J74" s="436"/>
      <c r="K74" s="436"/>
      <c r="L74" s="436"/>
      <c r="M74" s="436"/>
      <c r="N74" s="436"/>
      <c r="O74" s="436"/>
      <c r="P74" s="436"/>
      <c r="Q74" s="436"/>
      <c r="R74" s="436"/>
      <c r="S74" s="436"/>
      <c r="T74" s="436"/>
      <c r="U74" s="436"/>
      <c r="V74" s="436"/>
      <c r="W74" s="436"/>
      <c r="X74" s="436"/>
      <c r="Y74" s="436"/>
      <c r="Z74" s="449" t="str">
        <f>'Other Deails'!H24</f>
        <v>Primary Health Center Saputara</v>
      </c>
      <c r="AA74" s="449"/>
      <c r="AB74" s="436"/>
      <c r="AC74" s="436"/>
      <c r="AD74" s="436"/>
      <c r="AE74" s="436"/>
      <c r="AF74" s="436"/>
      <c r="AG74" s="436"/>
      <c r="AH74" s="436"/>
      <c r="AI74" s="436"/>
      <c r="AJ74" s="436"/>
      <c r="AK74" s="436"/>
      <c r="AL74" s="436"/>
      <c r="AM74" s="436"/>
      <c r="AN74" s="436"/>
      <c r="AO74" s="436"/>
      <c r="AP74" s="436"/>
      <c r="AQ74" s="436"/>
      <c r="AR74" s="411"/>
      <c r="AS74" s="411"/>
    </row>
    <row r="75" spans="1:49">
      <c r="A75" s="436"/>
      <c r="B75" s="453"/>
      <c r="C75" s="454"/>
      <c r="D75" s="454"/>
      <c r="E75" s="454"/>
      <c r="F75" s="454"/>
      <c r="G75" s="454"/>
      <c r="H75" s="454"/>
      <c r="I75" s="454"/>
      <c r="J75" s="454"/>
      <c r="K75" s="454"/>
      <c r="L75" s="454"/>
      <c r="M75" s="454"/>
      <c r="N75" s="454"/>
      <c r="O75" s="454"/>
      <c r="P75" s="454"/>
      <c r="Q75" s="454"/>
      <c r="R75" s="454"/>
      <c r="S75" s="454"/>
      <c r="T75" s="454"/>
      <c r="U75" s="454"/>
      <c r="V75" s="454"/>
      <c r="W75" s="454"/>
      <c r="X75" s="454"/>
      <c r="Y75" s="454"/>
      <c r="Z75" s="449" t="str">
        <f>'Other Deails'!H25</f>
        <v>Saputara</v>
      </c>
      <c r="AA75" s="455"/>
      <c r="AB75" s="454"/>
      <c r="AC75" s="454"/>
      <c r="AD75" s="454"/>
      <c r="AE75" s="454"/>
      <c r="AF75" s="454"/>
      <c r="AG75" s="454"/>
      <c r="AH75" s="454"/>
      <c r="AI75" s="454"/>
      <c r="AJ75" s="454"/>
      <c r="AK75" s="454"/>
      <c r="AL75" s="454"/>
      <c r="AM75" s="454"/>
      <c r="AN75" s="454"/>
      <c r="AO75" s="454"/>
      <c r="AP75" s="454"/>
      <c r="AQ75" s="454"/>
      <c r="AR75" s="456"/>
      <c r="AS75" s="456"/>
      <c r="AT75" s="457"/>
    </row>
    <row r="76" spans="1:49" ht="3" customHeight="1">
      <c r="A76" s="409"/>
      <c r="B76" s="456"/>
      <c r="C76" s="454"/>
      <c r="D76" s="458"/>
      <c r="E76" s="458"/>
      <c r="F76" s="458"/>
      <c r="G76" s="458"/>
      <c r="H76" s="458"/>
      <c r="I76" s="458"/>
      <c r="J76" s="458"/>
      <c r="K76" s="458"/>
      <c r="L76" s="458"/>
      <c r="M76" s="458"/>
      <c r="N76" s="458"/>
      <c r="O76" s="458"/>
      <c r="P76" s="458"/>
      <c r="Q76" s="458"/>
      <c r="R76" s="458"/>
      <c r="S76" s="458"/>
      <c r="T76" s="458"/>
      <c r="U76" s="458"/>
      <c r="V76" s="458"/>
      <c r="W76" s="458"/>
      <c r="X76" s="458"/>
      <c r="Y76" s="458"/>
      <c r="Z76" s="458"/>
      <c r="AA76" s="458"/>
      <c r="AB76" s="458"/>
      <c r="AC76" s="458"/>
      <c r="AD76" s="458"/>
      <c r="AE76" s="458"/>
      <c r="AF76" s="458"/>
      <c r="AG76" s="458"/>
      <c r="AH76" s="458"/>
      <c r="AI76" s="458"/>
      <c r="AJ76" s="458"/>
      <c r="AK76" s="458"/>
      <c r="AL76" s="458"/>
      <c r="AM76" s="457"/>
      <c r="AN76" s="458"/>
      <c r="AO76" s="458"/>
      <c r="AP76" s="458"/>
      <c r="AQ76" s="458"/>
      <c r="AR76" s="458"/>
      <c r="AS76" s="456"/>
      <c r="AT76" s="456"/>
      <c r="AU76" s="411"/>
      <c r="AV76" s="411"/>
      <c r="AW76" s="411"/>
    </row>
    <row r="77" spans="1:49" s="462" customFormat="1" ht="15" hidden="1" customHeight="1">
      <c r="A77" s="409"/>
      <c r="B77" s="446" t="s">
        <v>385</v>
      </c>
      <c r="C77" s="446"/>
      <c r="D77" s="459"/>
      <c r="E77" s="459"/>
      <c r="F77" s="459"/>
      <c r="G77" s="459"/>
      <c r="H77" s="459"/>
      <c r="I77" s="459"/>
      <c r="J77" s="459"/>
      <c r="K77" s="459"/>
      <c r="L77" s="459"/>
      <c r="M77" s="458"/>
      <c r="N77" s="458"/>
      <c r="O77" s="458"/>
      <c r="P77" s="458"/>
      <c r="Q77" s="458"/>
      <c r="R77" s="409" t="s">
        <v>386</v>
      </c>
      <c r="S77" s="458"/>
      <c r="T77" s="458"/>
      <c r="U77" s="458"/>
      <c r="V77" s="458"/>
      <c r="W77" s="458"/>
      <c r="X77" s="458"/>
      <c r="Y77" s="458"/>
      <c r="Z77" s="458"/>
      <c r="AA77" s="458"/>
      <c r="AB77" s="458"/>
      <c r="AC77" s="460">
        <f>SUM('16_2'!AI9:AM14)</f>
        <v>1200</v>
      </c>
      <c r="AD77" s="458"/>
      <c r="AE77" s="458"/>
      <c r="AF77" s="458"/>
      <c r="AG77" s="458"/>
      <c r="AH77" s="458"/>
      <c r="AI77" s="458"/>
      <c r="AJ77" s="458"/>
      <c r="AK77" s="458"/>
      <c r="AL77" s="458"/>
      <c r="AM77" s="457"/>
      <c r="AN77" s="461"/>
      <c r="AO77" s="461"/>
      <c r="AP77" s="459">
        <f>IF(100000&gt;=AC77,AC77,100000)</f>
        <v>1200</v>
      </c>
      <c r="AQ77" s="459"/>
      <c r="AR77" s="459"/>
      <c r="AS77" s="456"/>
      <c r="AT77" s="456"/>
      <c r="AU77" s="423"/>
      <c r="AV77" s="423"/>
      <c r="AW77" s="423"/>
    </row>
    <row r="78" spans="1:49" ht="1.5" customHeight="1">
      <c r="A78" s="409"/>
      <c r="B78" s="463"/>
      <c r="C78" s="463"/>
      <c r="D78" s="457"/>
      <c r="E78" s="457"/>
      <c r="F78" s="457"/>
      <c r="G78" s="457"/>
      <c r="H78" s="457"/>
      <c r="I78" s="457"/>
      <c r="J78" s="457"/>
      <c r="K78" s="457"/>
      <c r="L78" s="457"/>
      <c r="M78" s="457"/>
      <c r="N78" s="457"/>
      <c r="O78" s="457"/>
      <c r="P78" s="457"/>
      <c r="Q78" s="457"/>
      <c r="R78" s="457"/>
      <c r="S78" s="457"/>
      <c r="T78" s="457"/>
      <c r="U78" s="457"/>
      <c r="V78" s="457"/>
      <c r="W78" s="457"/>
      <c r="X78" s="457"/>
      <c r="Y78" s="457"/>
      <c r="Z78" s="457"/>
      <c r="AA78" s="457"/>
      <c r="AB78" s="457"/>
      <c r="AC78" s="457"/>
      <c r="AD78" s="457"/>
      <c r="AE78" s="457"/>
      <c r="AF78" s="457"/>
      <c r="AG78" s="457"/>
      <c r="AH78" s="457"/>
      <c r="AI78" s="457"/>
      <c r="AJ78" s="457"/>
      <c r="AK78" s="457"/>
      <c r="AL78" s="457"/>
      <c r="AM78" s="457"/>
      <c r="AN78" s="464"/>
      <c r="AO78" s="457"/>
      <c r="AP78" s="457"/>
      <c r="AQ78" s="457"/>
      <c r="AR78" s="457"/>
      <c r="AS78" s="457"/>
      <c r="AT78" s="457"/>
    </row>
    <row r="79" spans="1:49">
      <c r="A79" s="409"/>
      <c r="B79" s="463"/>
      <c r="C79" s="463"/>
      <c r="D79" s="457"/>
      <c r="E79" s="457"/>
      <c r="F79" s="457"/>
      <c r="G79" s="457"/>
      <c r="H79" s="457"/>
      <c r="I79" s="457"/>
      <c r="J79" s="457"/>
      <c r="K79" s="457"/>
      <c r="L79" s="457"/>
      <c r="M79" s="457"/>
      <c r="N79" s="457"/>
      <c r="O79" s="457"/>
      <c r="P79" s="457"/>
      <c r="Q79" s="457"/>
      <c r="R79" s="457"/>
      <c r="S79" s="457"/>
      <c r="T79" s="457"/>
      <c r="U79" s="457"/>
      <c r="V79" s="457"/>
      <c r="W79" s="457"/>
      <c r="X79" s="457"/>
      <c r="Y79" s="457"/>
      <c r="Z79" s="457"/>
      <c r="AA79" s="457"/>
      <c r="AB79" s="457"/>
      <c r="AC79" s="457"/>
      <c r="AD79" s="457"/>
      <c r="AE79" s="457"/>
      <c r="AF79" s="457"/>
      <c r="AG79" s="457"/>
      <c r="AH79" s="457"/>
      <c r="AI79" s="457"/>
      <c r="AJ79" s="457"/>
      <c r="AK79" s="457"/>
      <c r="AL79" s="457"/>
      <c r="AM79" s="457"/>
      <c r="AN79" s="464"/>
      <c r="AO79" s="457"/>
      <c r="AP79" s="457"/>
      <c r="AQ79" s="457"/>
      <c r="AR79" s="457"/>
      <c r="AS79" s="457"/>
      <c r="AT79" s="457"/>
    </row>
    <row r="80" spans="1:49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spans="1:45" ht="15" hidden="1" customHeight="1"/>
    <row r="162" spans="1:45" ht="15" hidden="1" customHeight="1"/>
    <row r="163" spans="1:45" ht="15" hidden="1" customHeight="1"/>
    <row r="164" spans="1:45" ht="15" hidden="1" customHeight="1"/>
    <row r="165" spans="1:45" ht="15" hidden="1" customHeight="1"/>
    <row r="166" spans="1:45" ht="15" hidden="1" customHeight="1"/>
    <row r="167" spans="1:45" ht="15" hidden="1" customHeight="1"/>
    <row r="168" spans="1:45" ht="15" hidden="1" customHeight="1">
      <c r="A168" s="436"/>
      <c r="B168" s="436"/>
      <c r="C168" s="436"/>
      <c r="D168" s="436"/>
      <c r="E168" s="436"/>
      <c r="F168" s="436"/>
      <c r="G168" s="436"/>
      <c r="H168" s="448"/>
      <c r="I168" s="436"/>
      <c r="J168" s="436"/>
      <c r="K168" s="436"/>
      <c r="L168" s="448"/>
      <c r="M168" s="448"/>
      <c r="N168" s="436"/>
      <c r="O168" s="436"/>
      <c r="P168" s="436"/>
      <c r="Q168" s="436"/>
      <c r="R168" s="436"/>
      <c r="S168" s="436"/>
      <c r="T168" s="436"/>
      <c r="U168" s="436"/>
      <c r="V168" s="436"/>
      <c r="W168" s="409"/>
      <c r="X168" s="436"/>
      <c r="Y168" s="436"/>
      <c r="Z168" s="436"/>
      <c r="AA168" s="436"/>
      <c r="AB168" s="448"/>
      <c r="AC168" s="448"/>
      <c r="AD168" s="409"/>
      <c r="AE168" s="436"/>
      <c r="AF168" s="436"/>
      <c r="AG168" s="436"/>
      <c r="AH168" s="436"/>
      <c r="AI168" s="436"/>
      <c r="AJ168" s="436"/>
      <c r="AK168" s="409"/>
      <c r="AL168" s="448"/>
      <c r="AM168" s="448"/>
      <c r="AN168" s="436"/>
      <c r="AO168" s="436"/>
      <c r="AP168" s="436"/>
      <c r="AQ168" s="436"/>
      <c r="AR168" s="436"/>
      <c r="AS168" s="436"/>
    </row>
    <row r="169" spans="1:45" ht="15" hidden="1" customHeight="1">
      <c r="A169" s="465"/>
      <c r="B169" s="465"/>
      <c r="C169" s="465"/>
      <c r="D169" s="465"/>
      <c r="E169" s="465"/>
      <c r="F169" s="465"/>
      <c r="G169" s="465"/>
      <c r="H169" s="466"/>
      <c r="I169" s="465"/>
      <c r="J169" s="465"/>
      <c r="K169" s="465"/>
      <c r="L169" s="466"/>
      <c r="M169" s="466"/>
      <c r="N169" s="465"/>
      <c r="O169" s="465"/>
      <c r="P169" s="465"/>
      <c r="Q169" s="465"/>
      <c r="R169" s="465"/>
      <c r="S169" s="465"/>
      <c r="T169" s="465"/>
      <c r="U169" s="465"/>
      <c r="V169" s="465"/>
      <c r="X169" s="465"/>
      <c r="Y169" s="465"/>
      <c r="Z169" s="465"/>
      <c r="AA169" s="465"/>
      <c r="AB169" s="466"/>
      <c r="AC169" s="466"/>
      <c r="AE169" s="465"/>
      <c r="AF169" s="465"/>
      <c r="AG169" s="465"/>
      <c r="AH169" s="465"/>
      <c r="AI169" s="465"/>
      <c r="AJ169" s="465"/>
      <c r="AL169" s="466"/>
      <c r="AM169" s="466"/>
      <c r="AN169" s="465"/>
      <c r="AO169" s="436"/>
      <c r="AP169" s="436"/>
      <c r="AQ169" s="436"/>
      <c r="AR169" s="436"/>
      <c r="AS169" s="436"/>
    </row>
    <row r="170" spans="1:45" ht="15" hidden="1" customHeight="1">
      <c r="A170" s="465"/>
      <c r="B170" s="465"/>
      <c r="C170" s="465"/>
      <c r="D170" s="465"/>
      <c r="E170" s="465"/>
      <c r="F170" s="465"/>
      <c r="G170" s="465"/>
      <c r="H170" s="465"/>
      <c r="I170" s="465"/>
      <c r="J170" s="465"/>
      <c r="K170" s="465"/>
      <c r="L170" s="465"/>
      <c r="M170" s="465"/>
      <c r="N170" s="465"/>
      <c r="O170" s="465"/>
      <c r="P170" s="465"/>
      <c r="Q170" s="465"/>
      <c r="R170" s="465"/>
      <c r="S170" s="465"/>
      <c r="T170" s="465"/>
      <c r="U170" s="465"/>
      <c r="V170" s="465"/>
      <c r="X170" s="465"/>
      <c r="Y170" s="465"/>
      <c r="Z170" s="465"/>
      <c r="AA170" s="465"/>
      <c r="AB170" s="466"/>
      <c r="AC170" s="466"/>
      <c r="AE170" s="465"/>
      <c r="AF170" s="465"/>
      <c r="AG170" s="465"/>
      <c r="AH170" s="465"/>
      <c r="AI170" s="465"/>
      <c r="AJ170" s="465"/>
      <c r="AL170" s="466"/>
      <c r="AM170" s="466"/>
      <c r="AN170" s="465"/>
      <c r="AO170" s="436"/>
      <c r="AP170" s="436"/>
      <c r="AQ170" s="436"/>
      <c r="AR170" s="436"/>
      <c r="AS170" s="436"/>
    </row>
    <row r="171" spans="1:45" ht="15" hidden="1" customHeight="1">
      <c r="A171" s="465"/>
      <c r="B171" s="465"/>
      <c r="C171" s="465"/>
      <c r="D171" s="465"/>
      <c r="E171" s="465"/>
      <c r="F171" s="465"/>
      <c r="G171" s="465"/>
      <c r="H171" s="465"/>
      <c r="I171" s="465"/>
      <c r="J171" s="465"/>
      <c r="K171" s="465"/>
      <c r="L171" s="465"/>
      <c r="M171" s="465"/>
      <c r="N171" s="465"/>
      <c r="O171" s="465"/>
      <c r="P171" s="465"/>
      <c r="Q171" s="465"/>
      <c r="R171" s="465"/>
      <c r="S171" s="465"/>
      <c r="T171" s="465"/>
      <c r="U171" s="465"/>
      <c r="V171" s="465"/>
      <c r="X171" s="465"/>
      <c r="Y171" s="465"/>
      <c r="Z171" s="465"/>
      <c r="AA171" s="465"/>
      <c r="AB171" s="466"/>
      <c r="AC171" s="466"/>
      <c r="AE171" s="465"/>
      <c r="AF171" s="465"/>
      <c r="AG171" s="465"/>
      <c r="AH171" s="465"/>
      <c r="AI171" s="465"/>
      <c r="AJ171" s="465"/>
      <c r="AL171" s="466"/>
      <c r="AM171" s="466"/>
      <c r="AN171" s="465"/>
      <c r="AO171" s="436"/>
      <c r="AP171" s="436"/>
      <c r="AQ171" s="436"/>
      <c r="AR171" s="436"/>
      <c r="AS171" s="436"/>
    </row>
    <row r="172" spans="1:45" ht="15" hidden="1" customHeight="1">
      <c r="A172" s="465"/>
      <c r="B172" s="465"/>
      <c r="C172" s="465"/>
      <c r="D172" s="465"/>
      <c r="E172" s="465"/>
      <c r="F172" s="465"/>
      <c r="G172" s="465"/>
      <c r="H172" s="465"/>
      <c r="I172" s="465"/>
      <c r="J172" s="465"/>
      <c r="K172" s="465"/>
      <c r="L172" s="465"/>
      <c r="M172" s="465"/>
      <c r="N172" s="465"/>
      <c r="O172" s="465"/>
      <c r="P172" s="465"/>
      <c r="Q172" s="465"/>
      <c r="R172" s="465"/>
      <c r="S172" s="465"/>
      <c r="T172" s="465"/>
      <c r="U172" s="465"/>
      <c r="V172" s="465"/>
      <c r="X172" s="465"/>
      <c r="Y172" s="465"/>
      <c r="Z172" s="465"/>
      <c r="AA172" s="465"/>
      <c r="AB172" s="466"/>
      <c r="AC172" s="466"/>
      <c r="AE172" s="465"/>
      <c r="AF172" s="465"/>
      <c r="AG172" s="465"/>
      <c r="AH172" s="465"/>
      <c r="AI172" s="465"/>
      <c r="AJ172" s="465"/>
      <c r="AL172" s="466"/>
      <c r="AM172" s="466"/>
      <c r="AN172" s="465"/>
      <c r="AO172" s="436"/>
      <c r="AP172" s="436"/>
      <c r="AQ172" s="436"/>
      <c r="AR172" s="436"/>
      <c r="AS172" s="436"/>
    </row>
    <row r="173" spans="1:45" ht="15" hidden="1" customHeight="1">
      <c r="A173" s="465"/>
      <c r="B173" s="465"/>
      <c r="C173" s="465"/>
      <c r="D173" s="465"/>
      <c r="E173" s="465"/>
      <c r="F173" s="465"/>
      <c r="G173" s="465"/>
      <c r="H173" s="465"/>
      <c r="I173" s="465"/>
      <c r="J173" s="465"/>
      <c r="K173" s="465"/>
      <c r="L173" s="465"/>
      <c r="M173" s="465"/>
      <c r="N173" s="465"/>
      <c r="O173" s="465"/>
      <c r="P173" s="465"/>
      <c r="Q173" s="465"/>
      <c r="R173" s="465"/>
      <c r="S173" s="465"/>
      <c r="T173" s="465"/>
      <c r="U173" s="465"/>
      <c r="V173" s="465"/>
      <c r="X173" s="465"/>
      <c r="Y173" s="465"/>
      <c r="Z173" s="465"/>
      <c r="AA173" s="465"/>
      <c r="AB173" s="465"/>
      <c r="AC173" s="465"/>
      <c r="AE173" s="465"/>
      <c r="AF173" s="465"/>
      <c r="AG173" s="465"/>
      <c r="AH173" s="465"/>
      <c r="AI173" s="465"/>
      <c r="AJ173" s="465"/>
      <c r="AL173" s="466"/>
      <c r="AM173" s="466"/>
      <c r="AN173" s="465"/>
      <c r="AO173" s="436"/>
      <c r="AP173" s="436"/>
      <c r="AQ173" s="436"/>
      <c r="AR173" s="436"/>
      <c r="AS173" s="436"/>
    </row>
    <row r="174" spans="1:45" ht="15" hidden="1" customHeight="1">
      <c r="A174" s="466"/>
      <c r="B174" s="466"/>
      <c r="C174" s="406"/>
      <c r="D174" s="465"/>
      <c r="E174" s="465"/>
      <c r="F174" s="465"/>
      <c r="G174" s="466"/>
      <c r="H174" s="466"/>
      <c r="I174" s="466"/>
      <c r="J174" s="465"/>
      <c r="K174" s="465"/>
      <c r="L174" s="465"/>
      <c r="M174" s="466"/>
      <c r="N174" s="466"/>
      <c r="O174" s="406"/>
      <c r="P174" s="465"/>
      <c r="Q174" s="465"/>
      <c r="R174" s="465"/>
      <c r="S174" s="466"/>
      <c r="T174" s="466"/>
      <c r="U174" s="466"/>
      <c r="V174" s="465"/>
      <c r="X174" s="465"/>
      <c r="Y174" s="465"/>
      <c r="Z174" s="466"/>
      <c r="AA174" s="466"/>
      <c r="AB174" s="465"/>
      <c r="AC174" s="465"/>
      <c r="AE174" s="465"/>
      <c r="AF174" s="465"/>
      <c r="AG174" s="465"/>
      <c r="AH174" s="465"/>
      <c r="AI174" s="465"/>
      <c r="AJ174" s="465"/>
      <c r="AL174" s="466"/>
      <c r="AM174" s="466"/>
      <c r="AN174" s="465"/>
      <c r="AO174" s="436"/>
      <c r="AP174" s="436"/>
      <c r="AQ174" s="436"/>
      <c r="AR174" s="436"/>
      <c r="AS174" s="436"/>
    </row>
    <row r="175" spans="1:45" ht="15" hidden="1" customHeight="1">
      <c r="A175" s="466"/>
      <c r="B175" s="466"/>
      <c r="C175" s="406"/>
      <c r="D175" s="465"/>
      <c r="E175" s="465"/>
      <c r="F175" s="465"/>
      <c r="G175" s="466"/>
      <c r="H175" s="466"/>
      <c r="I175" s="466"/>
      <c r="J175" s="465"/>
      <c r="K175" s="465"/>
      <c r="L175" s="465"/>
      <c r="M175" s="466"/>
      <c r="N175" s="466"/>
      <c r="O175" s="406"/>
      <c r="P175" s="465"/>
      <c r="Q175" s="465"/>
      <c r="R175" s="465"/>
      <c r="S175" s="466"/>
      <c r="T175" s="466"/>
      <c r="U175" s="466"/>
      <c r="V175" s="465"/>
      <c r="X175" s="465"/>
      <c r="Y175" s="465"/>
      <c r="Z175" s="466"/>
      <c r="AA175" s="466"/>
      <c r="AB175" s="465"/>
      <c r="AC175" s="465"/>
      <c r="AE175" s="465"/>
      <c r="AF175" s="465"/>
      <c r="AG175" s="465"/>
      <c r="AH175" s="465"/>
      <c r="AI175" s="465"/>
      <c r="AJ175" s="465"/>
      <c r="AL175" s="465"/>
      <c r="AM175" s="465"/>
      <c r="AN175" s="465"/>
      <c r="AO175" s="436"/>
      <c r="AP175" s="436"/>
      <c r="AQ175" s="436"/>
      <c r="AR175" s="436"/>
      <c r="AS175" s="436"/>
    </row>
    <row r="176" spans="1:45" ht="15" hidden="1" customHeight="1">
      <c r="A176" s="466"/>
      <c r="B176" s="466"/>
      <c r="C176" s="406"/>
      <c r="D176" s="465"/>
      <c r="E176" s="465"/>
      <c r="F176" s="465"/>
      <c r="G176" s="466"/>
      <c r="H176" s="466"/>
      <c r="I176" s="466"/>
      <c r="J176" s="465"/>
      <c r="K176" s="465"/>
      <c r="L176" s="465"/>
      <c r="M176" s="466"/>
      <c r="N176" s="466"/>
      <c r="O176" s="406"/>
      <c r="P176" s="465"/>
      <c r="Q176" s="465"/>
      <c r="R176" s="465"/>
      <c r="S176" s="466"/>
      <c r="T176" s="466"/>
      <c r="U176" s="466"/>
      <c r="V176" s="465"/>
      <c r="X176" s="465"/>
      <c r="Y176" s="465"/>
      <c r="Z176" s="466"/>
      <c r="AA176" s="466"/>
      <c r="AB176" s="465"/>
      <c r="AC176" s="465"/>
      <c r="AE176" s="465"/>
      <c r="AF176" s="465"/>
      <c r="AG176" s="465"/>
      <c r="AH176" s="465"/>
      <c r="AI176" s="465"/>
      <c r="AJ176" s="465"/>
      <c r="AL176" s="465"/>
      <c r="AM176" s="465"/>
      <c r="AN176" s="465"/>
      <c r="AO176" s="436"/>
      <c r="AP176" s="436"/>
      <c r="AQ176" s="436"/>
      <c r="AR176" s="436"/>
      <c r="AS176" s="436"/>
    </row>
    <row r="177" spans="1:47" ht="15" hidden="1" customHeight="1">
      <c r="A177" s="465"/>
      <c r="B177" s="466"/>
      <c r="C177" s="466"/>
      <c r="D177" s="465"/>
      <c r="E177" s="465"/>
      <c r="F177" s="465"/>
      <c r="G177" s="465"/>
      <c r="H177" s="465"/>
      <c r="I177" s="465"/>
      <c r="J177" s="465"/>
      <c r="K177" s="465"/>
      <c r="L177" s="465"/>
      <c r="M177" s="465"/>
      <c r="N177" s="465"/>
      <c r="O177" s="466"/>
      <c r="P177" s="466"/>
      <c r="Q177" s="465"/>
      <c r="R177" s="465"/>
      <c r="S177" s="465"/>
      <c r="T177" s="465"/>
      <c r="U177" s="465"/>
      <c r="V177" s="465"/>
      <c r="X177" s="465"/>
      <c r="Y177" s="465"/>
      <c r="Z177" s="465"/>
      <c r="AA177" s="465"/>
      <c r="AB177" s="465"/>
      <c r="AC177" s="465"/>
      <c r="AE177" s="465"/>
      <c r="AF177" s="465"/>
      <c r="AG177" s="465"/>
      <c r="AH177" s="465"/>
      <c r="AI177" s="465"/>
      <c r="AJ177" s="465"/>
      <c r="AL177" s="466"/>
      <c r="AM177" s="466"/>
      <c r="AN177" s="465"/>
      <c r="AO177" s="436"/>
      <c r="AP177" s="436"/>
      <c r="AQ177" s="436"/>
      <c r="AR177" s="436"/>
      <c r="AS177" s="436"/>
    </row>
    <row r="178" spans="1:47" ht="15" hidden="1" customHeight="1">
      <c r="A178" s="465"/>
      <c r="B178" s="465"/>
      <c r="C178" s="465"/>
      <c r="D178" s="465"/>
      <c r="E178" s="465"/>
      <c r="F178" s="465"/>
      <c r="G178" s="465"/>
      <c r="H178" s="465"/>
      <c r="I178" s="465"/>
      <c r="J178" s="465"/>
      <c r="K178" s="465"/>
      <c r="L178" s="465"/>
      <c r="M178" s="465"/>
      <c r="N178" s="465"/>
      <c r="O178" s="465"/>
      <c r="P178" s="465"/>
      <c r="Q178" s="465"/>
      <c r="R178" s="465"/>
      <c r="S178" s="465"/>
      <c r="T178" s="465"/>
      <c r="U178" s="465"/>
      <c r="V178" s="465"/>
      <c r="X178" s="465"/>
      <c r="Y178" s="465"/>
      <c r="Z178" s="465"/>
      <c r="AA178" s="465"/>
      <c r="AB178" s="465"/>
      <c r="AC178" s="465"/>
      <c r="AE178" s="465"/>
      <c r="AF178" s="465"/>
      <c r="AG178" s="465"/>
      <c r="AH178" s="465"/>
      <c r="AI178" s="465"/>
      <c r="AJ178" s="465"/>
      <c r="AL178" s="466"/>
      <c r="AM178" s="466"/>
      <c r="AN178" s="465"/>
      <c r="AO178" s="436"/>
      <c r="AP178" s="436"/>
      <c r="AQ178" s="436"/>
      <c r="AR178" s="436"/>
      <c r="AS178" s="436"/>
    </row>
    <row r="179" spans="1:47" ht="15" hidden="1" customHeight="1">
      <c r="A179" s="465"/>
      <c r="B179" s="465"/>
      <c r="C179" s="465"/>
      <c r="D179" s="406"/>
      <c r="E179" s="465"/>
      <c r="F179" s="465"/>
      <c r="G179" s="465"/>
      <c r="H179" s="465"/>
      <c r="I179" s="466"/>
      <c r="J179" s="466"/>
      <c r="K179" s="465"/>
      <c r="L179" s="465"/>
      <c r="M179" s="465"/>
      <c r="N179" s="465"/>
      <c r="O179" s="465"/>
      <c r="P179" s="465"/>
      <c r="Q179" s="406"/>
      <c r="R179" s="465"/>
      <c r="S179" s="465"/>
      <c r="T179" s="465"/>
      <c r="U179" s="465"/>
      <c r="V179" s="466"/>
      <c r="X179" s="466"/>
      <c r="Y179" s="465"/>
      <c r="Z179" s="465"/>
      <c r="AA179" s="465"/>
      <c r="AB179" s="465"/>
      <c r="AC179" s="465"/>
      <c r="AE179" s="465"/>
      <c r="AF179" s="465"/>
      <c r="AG179" s="465"/>
      <c r="AH179" s="465"/>
      <c r="AI179" s="465"/>
      <c r="AJ179" s="465"/>
      <c r="AL179" s="466"/>
      <c r="AM179" s="466"/>
      <c r="AN179" s="465"/>
      <c r="AO179" s="436"/>
      <c r="AP179" s="436"/>
      <c r="AQ179" s="436"/>
      <c r="AR179" s="436"/>
      <c r="AS179" s="436"/>
      <c r="AU179" s="411"/>
    </row>
    <row r="180" spans="1:47" ht="15" hidden="1" customHeight="1">
      <c r="A180" s="465"/>
      <c r="B180" s="465"/>
      <c r="C180" s="465"/>
      <c r="D180" s="465"/>
      <c r="E180" s="465"/>
      <c r="F180" s="465"/>
      <c r="G180" s="465"/>
      <c r="H180" s="465"/>
      <c r="I180" s="465"/>
      <c r="J180" s="465"/>
      <c r="K180" s="465"/>
      <c r="L180" s="465"/>
      <c r="M180" s="465"/>
      <c r="N180" s="465"/>
      <c r="O180" s="465"/>
      <c r="P180" s="465"/>
      <c r="Q180" s="465"/>
      <c r="R180" s="465"/>
      <c r="S180" s="465"/>
      <c r="T180" s="465"/>
      <c r="U180" s="465"/>
      <c r="V180" s="465"/>
      <c r="X180" s="465"/>
      <c r="Y180" s="465"/>
      <c r="Z180" s="465"/>
      <c r="AA180" s="465"/>
      <c r="AB180" s="465"/>
      <c r="AC180" s="465"/>
      <c r="AE180" s="465"/>
      <c r="AF180" s="465"/>
      <c r="AG180" s="465"/>
      <c r="AH180" s="465"/>
      <c r="AI180" s="465"/>
      <c r="AJ180" s="465"/>
      <c r="AL180" s="466"/>
      <c r="AM180" s="466"/>
      <c r="AN180" s="465"/>
      <c r="AO180" s="436"/>
      <c r="AP180" s="436"/>
      <c r="AQ180" s="436"/>
      <c r="AR180" s="436"/>
      <c r="AS180" s="436"/>
    </row>
    <row r="181" spans="1:47" ht="15" hidden="1" customHeight="1">
      <c r="A181" s="466"/>
      <c r="B181" s="466"/>
      <c r="C181" s="406"/>
      <c r="D181" s="465"/>
      <c r="E181" s="465"/>
      <c r="F181" s="465"/>
      <c r="G181" s="466"/>
      <c r="H181" s="466"/>
      <c r="I181" s="466"/>
      <c r="J181" s="465"/>
      <c r="K181" s="465"/>
      <c r="L181" s="465"/>
      <c r="M181" s="466"/>
      <c r="N181" s="466"/>
      <c r="O181" s="465"/>
      <c r="P181" s="465"/>
      <c r="Q181" s="465"/>
      <c r="R181" s="465"/>
      <c r="S181" s="465"/>
      <c r="T181" s="465"/>
      <c r="U181" s="465"/>
      <c r="V181" s="465"/>
      <c r="X181" s="465"/>
      <c r="Y181" s="465"/>
      <c r="Z181" s="465"/>
      <c r="AA181" s="465"/>
      <c r="AB181" s="465"/>
      <c r="AC181" s="465"/>
      <c r="AE181" s="465"/>
      <c r="AF181" s="465"/>
      <c r="AG181" s="465"/>
      <c r="AH181" s="465"/>
      <c r="AI181" s="465"/>
      <c r="AJ181" s="465"/>
      <c r="AL181" s="466"/>
      <c r="AM181" s="466"/>
      <c r="AN181" s="465"/>
      <c r="AO181" s="436"/>
      <c r="AP181" s="436"/>
      <c r="AQ181" s="436"/>
      <c r="AR181" s="436"/>
      <c r="AS181" s="436"/>
    </row>
    <row r="182" spans="1:47" ht="15" hidden="1" customHeight="1">
      <c r="A182" s="466"/>
      <c r="B182" s="466"/>
      <c r="C182" s="406"/>
      <c r="D182" s="465"/>
      <c r="E182" s="465"/>
      <c r="F182" s="465"/>
      <c r="G182" s="466"/>
      <c r="H182" s="466"/>
      <c r="I182" s="466"/>
      <c r="J182" s="465"/>
      <c r="K182" s="465"/>
      <c r="L182" s="465"/>
      <c r="M182" s="466"/>
      <c r="N182" s="466"/>
      <c r="O182" s="465"/>
      <c r="P182" s="465"/>
      <c r="Q182" s="465"/>
      <c r="R182" s="465"/>
      <c r="S182" s="465"/>
      <c r="T182" s="465"/>
      <c r="U182" s="465"/>
      <c r="V182" s="465"/>
      <c r="X182" s="465"/>
      <c r="Y182" s="465"/>
      <c r="Z182" s="465"/>
      <c r="AA182" s="465"/>
      <c r="AB182" s="465"/>
      <c r="AC182" s="465"/>
      <c r="AE182" s="465"/>
      <c r="AF182" s="465"/>
      <c r="AG182" s="465"/>
      <c r="AH182" s="465"/>
      <c r="AI182" s="465"/>
      <c r="AJ182" s="465"/>
      <c r="AL182" s="466"/>
      <c r="AM182" s="466"/>
      <c r="AN182" s="465"/>
      <c r="AO182" s="436"/>
      <c r="AP182" s="436"/>
      <c r="AQ182" s="436"/>
      <c r="AR182" s="436"/>
      <c r="AS182" s="436"/>
    </row>
    <row r="183" spans="1:47" ht="15" hidden="1" customHeight="1">
      <c r="A183" s="465"/>
      <c r="B183" s="465"/>
      <c r="C183" s="465"/>
      <c r="D183" s="465"/>
      <c r="E183" s="465"/>
      <c r="F183" s="465"/>
      <c r="G183" s="465"/>
      <c r="H183" s="465"/>
      <c r="I183" s="465"/>
      <c r="J183" s="465"/>
      <c r="K183" s="465"/>
      <c r="L183" s="465"/>
      <c r="M183" s="465"/>
      <c r="N183" s="465"/>
      <c r="O183" s="465"/>
      <c r="P183" s="465"/>
      <c r="Q183" s="465"/>
      <c r="R183" s="465"/>
      <c r="S183" s="465"/>
      <c r="T183" s="465"/>
      <c r="U183" s="465"/>
      <c r="V183" s="465"/>
      <c r="X183" s="465"/>
      <c r="Y183" s="465"/>
      <c r="Z183" s="465"/>
      <c r="AA183" s="465"/>
      <c r="AB183" s="465"/>
      <c r="AC183" s="465"/>
      <c r="AE183" s="465"/>
      <c r="AF183" s="465"/>
      <c r="AG183" s="465"/>
      <c r="AH183" s="465"/>
      <c r="AI183" s="465"/>
      <c r="AJ183" s="465"/>
      <c r="AL183" s="466"/>
      <c r="AM183" s="466"/>
      <c r="AN183" s="465"/>
      <c r="AO183" s="436"/>
      <c r="AP183" s="436"/>
      <c r="AQ183" s="436"/>
      <c r="AR183" s="436"/>
      <c r="AS183" s="436"/>
    </row>
    <row r="184" spans="1:47" ht="15" hidden="1" customHeight="1">
      <c r="A184" s="465"/>
      <c r="B184" s="465"/>
      <c r="C184" s="465"/>
      <c r="D184" s="465"/>
      <c r="E184" s="465"/>
      <c r="F184" s="465"/>
      <c r="G184" s="465"/>
      <c r="H184" s="465"/>
      <c r="I184" s="465"/>
      <c r="J184" s="465"/>
      <c r="K184" s="465"/>
      <c r="L184" s="465"/>
      <c r="M184" s="465"/>
      <c r="N184" s="465"/>
      <c r="O184" s="465"/>
      <c r="P184" s="465"/>
      <c r="Q184" s="465"/>
      <c r="R184" s="465"/>
      <c r="S184" s="465"/>
      <c r="T184" s="465"/>
      <c r="U184" s="465"/>
      <c r="V184" s="465"/>
      <c r="X184" s="465"/>
      <c r="Y184" s="465"/>
      <c r="Z184" s="465"/>
      <c r="AA184" s="465"/>
      <c r="AB184" s="465"/>
      <c r="AC184" s="465"/>
      <c r="AE184" s="465"/>
      <c r="AF184" s="465"/>
      <c r="AG184" s="465"/>
      <c r="AH184" s="465"/>
      <c r="AI184" s="465"/>
      <c r="AJ184" s="465"/>
      <c r="AL184" s="466"/>
      <c r="AM184" s="466"/>
      <c r="AN184" s="465"/>
      <c r="AO184" s="436"/>
      <c r="AP184" s="436"/>
      <c r="AQ184" s="436"/>
      <c r="AR184" s="436"/>
      <c r="AS184" s="436"/>
    </row>
    <row r="185" spans="1:47" ht="15" hidden="1" customHeight="1">
      <c r="A185" s="465"/>
      <c r="B185" s="465"/>
      <c r="C185" s="465"/>
      <c r="D185" s="465"/>
      <c r="E185" s="465"/>
      <c r="F185" s="465"/>
      <c r="G185" s="465"/>
      <c r="H185" s="465"/>
      <c r="I185" s="465"/>
      <c r="J185" s="465"/>
      <c r="K185" s="465"/>
      <c r="L185" s="465"/>
      <c r="M185" s="465"/>
      <c r="N185" s="465"/>
      <c r="O185" s="465"/>
      <c r="P185" s="465"/>
      <c r="Q185" s="465"/>
      <c r="R185" s="465"/>
      <c r="S185" s="465"/>
      <c r="T185" s="465"/>
      <c r="U185" s="465"/>
      <c r="V185" s="465"/>
      <c r="X185" s="465"/>
      <c r="Y185" s="465"/>
      <c r="Z185" s="465"/>
      <c r="AA185" s="465"/>
      <c r="AB185" s="465"/>
      <c r="AC185" s="465"/>
      <c r="AE185" s="465"/>
      <c r="AF185" s="465"/>
      <c r="AG185" s="465"/>
      <c r="AH185" s="465"/>
      <c r="AI185" s="465"/>
      <c r="AJ185" s="465"/>
      <c r="AL185" s="466"/>
      <c r="AM185" s="466"/>
      <c r="AN185" s="465"/>
      <c r="AO185" s="436"/>
      <c r="AP185" s="436"/>
      <c r="AQ185" s="436"/>
      <c r="AR185" s="436"/>
      <c r="AS185" s="436"/>
    </row>
    <row r="186" spans="1:47" ht="15" hidden="1" customHeight="1">
      <c r="A186" s="465"/>
      <c r="B186" s="465"/>
      <c r="C186" s="465"/>
      <c r="D186" s="465"/>
      <c r="E186" s="465"/>
      <c r="F186" s="465"/>
      <c r="G186" s="465"/>
      <c r="H186" s="465"/>
      <c r="I186" s="465"/>
      <c r="J186" s="465"/>
      <c r="K186" s="465"/>
      <c r="L186" s="465"/>
      <c r="M186" s="465"/>
      <c r="N186" s="465"/>
      <c r="O186" s="465"/>
      <c r="P186" s="465"/>
      <c r="Q186" s="465"/>
      <c r="R186" s="465"/>
      <c r="S186" s="465"/>
      <c r="T186" s="465"/>
      <c r="U186" s="465"/>
      <c r="V186" s="465"/>
      <c r="X186" s="465"/>
      <c r="Y186" s="465"/>
      <c r="Z186" s="465"/>
      <c r="AA186" s="465"/>
      <c r="AB186" s="465"/>
      <c r="AC186" s="465"/>
      <c r="AE186" s="465"/>
      <c r="AF186" s="465"/>
      <c r="AG186" s="465"/>
      <c r="AH186" s="465"/>
      <c r="AI186" s="465"/>
      <c r="AJ186" s="465"/>
      <c r="AL186" s="466"/>
      <c r="AM186" s="466"/>
      <c r="AN186" s="465"/>
      <c r="AO186" s="436"/>
      <c r="AP186" s="436"/>
      <c r="AQ186" s="436"/>
      <c r="AR186" s="436"/>
      <c r="AS186" s="436"/>
    </row>
    <row r="187" spans="1:47" ht="15" hidden="1" customHeight="1">
      <c r="A187" s="465"/>
      <c r="B187" s="465"/>
      <c r="C187" s="465"/>
      <c r="D187" s="465"/>
      <c r="E187" s="465"/>
      <c r="F187" s="465"/>
      <c r="G187" s="465"/>
      <c r="H187" s="465"/>
      <c r="I187" s="465"/>
      <c r="J187" s="465"/>
      <c r="K187" s="465"/>
      <c r="L187" s="465"/>
      <c r="M187" s="465"/>
      <c r="N187" s="465"/>
      <c r="O187" s="465"/>
      <c r="P187" s="465"/>
      <c r="Q187" s="465"/>
      <c r="R187" s="465"/>
      <c r="S187" s="465"/>
      <c r="T187" s="465"/>
      <c r="U187" s="465"/>
      <c r="V187" s="465"/>
      <c r="X187" s="465"/>
      <c r="Y187" s="465"/>
      <c r="Z187" s="465"/>
      <c r="AA187" s="465"/>
      <c r="AB187" s="465"/>
      <c r="AC187" s="465"/>
      <c r="AE187" s="465"/>
      <c r="AF187" s="465"/>
      <c r="AG187" s="465"/>
      <c r="AH187" s="465"/>
      <c r="AI187" s="465"/>
      <c r="AJ187" s="465"/>
      <c r="AL187" s="466"/>
      <c r="AM187" s="466"/>
      <c r="AN187" s="465"/>
      <c r="AO187" s="436"/>
      <c r="AP187" s="436"/>
      <c r="AQ187" s="436"/>
      <c r="AR187" s="436"/>
      <c r="AS187" s="436"/>
    </row>
    <row r="188" spans="1:47" ht="15" hidden="1" customHeight="1">
      <c r="A188" s="465"/>
      <c r="B188" s="465"/>
      <c r="C188" s="465"/>
      <c r="D188" s="465"/>
      <c r="E188" s="465"/>
      <c r="F188" s="465"/>
      <c r="G188" s="465"/>
      <c r="H188" s="465"/>
      <c r="I188" s="465"/>
      <c r="J188" s="465"/>
      <c r="K188" s="465"/>
      <c r="L188" s="465"/>
      <c r="M188" s="465"/>
      <c r="N188" s="465"/>
      <c r="O188" s="465"/>
      <c r="P188" s="465"/>
      <c r="Q188" s="465"/>
      <c r="R188" s="465"/>
      <c r="S188" s="465"/>
      <c r="T188" s="465"/>
      <c r="U188" s="465"/>
      <c r="V188" s="465"/>
      <c r="X188" s="465"/>
      <c r="Y188" s="465"/>
      <c r="Z188" s="465"/>
      <c r="AA188" s="465"/>
      <c r="AB188" s="465"/>
      <c r="AC188" s="465"/>
      <c r="AE188" s="465"/>
      <c r="AF188" s="465"/>
      <c r="AG188" s="465"/>
      <c r="AH188" s="465"/>
      <c r="AI188" s="465"/>
      <c r="AJ188" s="465"/>
      <c r="AL188" s="466"/>
      <c r="AM188" s="466"/>
      <c r="AN188" s="465"/>
      <c r="AO188" s="436"/>
      <c r="AP188" s="436"/>
      <c r="AQ188" s="436"/>
      <c r="AR188" s="436"/>
      <c r="AS188" s="436"/>
    </row>
    <row r="189" spans="1:47" ht="15" hidden="1" customHeight="1">
      <c r="A189" s="465"/>
      <c r="B189" s="465"/>
      <c r="C189" s="465"/>
      <c r="D189" s="465"/>
      <c r="E189" s="465"/>
      <c r="F189" s="465"/>
      <c r="G189" s="465"/>
      <c r="H189" s="465"/>
      <c r="I189" s="465"/>
      <c r="J189" s="465"/>
      <c r="K189" s="465"/>
      <c r="L189" s="465"/>
      <c r="M189" s="465"/>
      <c r="N189" s="465"/>
      <c r="O189" s="465"/>
      <c r="P189" s="465"/>
      <c r="Q189" s="465"/>
      <c r="R189" s="465"/>
      <c r="S189" s="465"/>
      <c r="T189" s="465"/>
      <c r="U189" s="465"/>
      <c r="V189" s="465"/>
      <c r="X189" s="465"/>
      <c r="Y189" s="465"/>
      <c r="Z189" s="465"/>
      <c r="AA189" s="465"/>
      <c r="AB189" s="465"/>
      <c r="AC189" s="465"/>
      <c r="AE189" s="465"/>
      <c r="AF189" s="465"/>
      <c r="AG189" s="465"/>
      <c r="AH189" s="465"/>
      <c r="AI189" s="465"/>
      <c r="AJ189" s="465"/>
      <c r="AL189" s="466"/>
      <c r="AM189" s="466"/>
      <c r="AN189" s="465"/>
      <c r="AO189" s="436"/>
      <c r="AP189" s="436"/>
      <c r="AQ189" s="436"/>
      <c r="AR189" s="436"/>
      <c r="AS189" s="436"/>
    </row>
    <row r="190" spans="1:47" ht="15" hidden="1" customHeight="1">
      <c r="A190" s="465"/>
      <c r="B190" s="465"/>
      <c r="C190" s="465"/>
      <c r="D190" s="465"/>
      <c r="E190" s="465"/>
      <c r="F190" s="465"/>
      <c r="G190" s="465"/>
      <c r="H190" s="465"/>
      <c r="I190" s="465"/>
      <c r="J190" s="465"/>
      <c r="K190" s="465"/>
      <c r="L190" s="465"/>
      <c r="M190" s="465"/>
      <c r="N190" s="465"/>
      <c r="O190" s="465"/>
      <c r="P190" s="465"/>
      <c r="Q190" s="465"/>
      <c r="R190" s="465"/>
      <c r="S190" s="465"/>
      <c r="T190" s="465"/>
      <c r="U190" s="465"/>
      <c r="V190" s="465"/>
      <c r="X190" s="465"/>
      <c r="Y190" s="465"/>
      <c r="Z190" s="465"/>
      <c r="AA190" s="465"/>
      <c r="AB190" s="465"/>
      <c r="AC190" s="465"/>
      <c r="AE190" s="465"/>
      <c r="AF190" s="465"/>
      <c r="AG190" s="465"/>
      <c r="AH190" s="465"/>
      <c r="AI190" s="465"/>
      <c r="AJ190" s="465"/>
      <c r="AL190" s="466"/>
      <c r="AM190" s="466"/>
      <c r="AN190" s="465"/>
      <c r="AO190" s="436"/>
      <c r="AP190" s="436"/>
      <c r="AQ190" s="436"/>
      <c r="AR190" s="436"/>
      <c r="AS190" s="436"/>
    </row>
    <row r="191" spans="1:47" ht="15" hidden="1" customHeight="1">
      <c r="A191" s="406"/>
      <c r="B191" s="465"/>
      <c r="C191" s="465"/>
      <c r="D191" s="465"/>
      <c r="E191" s="466"/>
      <c r="F191" s="466"/>
      <c r="G191" s="466"/>
      <c r="H191" s="466"/>
      <c r="I191" s="465"/>
      <c r="J191" s="465"/>
      <c r="K191" s="465"/>
      <c r="L191" s="466"/>
      <c r="M191" s="466"/>
      <c r="N191" s="466"/>
      <c r="O191" s="465"/>
      <c r="P191" s="465"/>
      <c r="Q191" s="465"/>
      <c r="R191" s="466"/>
      <c r="S191" s="466"/>
      <c r="T191" s="466"/>
      <c r="U191" s="466"/>
      <c r="V191" s="465"/>
      <c r="X191" s="465"/>
      <c r="Y191" s="465"/>
      <c r="Z191" s="466"/>
      <c r="AA191" s="466"/>
      <c r="AB191" s="406"/>
      <c r="AC191" s="406"/>
      <c r="AE191" s="465"/>
      <c r="AF191" s="465"/>
      <c r="AG191" s="465"/>
      <c r="AH191" s="465"/>
      <c r="AI191" s="465"/>
      <c r="AJ191" s="465"/>
      <c r="AL191" s="465"/>
      <c r="AM191" s="465"/>
      <c r="AN191" s="465"/>
      <c r="AO191" s="436"/>
      <c r="AP191" s="436"/>
      <c r="AQ191" s="436"/>
      <c r="AR191" s="436"/>
      <c r="AS191" s="436"/>
    </row>
    <row r="192" spans="1:47" ht="15" hidden="1" customHeight="1">
      <c r="A192" s="466"/>
      <c r="B192" s="466"/>
      <c r="C192" s="465"/>
      <c r="D192" s="465"/>
      <c r="E192" s="466"/>
      <c r="F192" s="466"/>
      <c r="G192" s="466"/>
      <c r="H192" s="466"/>
      <c r="I192" s="466"/>
      <c r="J192" s="466"/>
      <c r="K192" s="466"/>
      <c r="L192" s="466"/>
      <c r="M192" s="466"/>
      <c r="N192" s="466"/>
      <c r="O192" s="466"/>
      <c r="P192" s="465"/>
      <c r="Q192" s="465"/>
      <c r="R192" s="466"/>
      <c r="S192" s="466"/>
      <c r="T192" s="466"/>
      <c r="U192" s="466"/>
      <c r="V192" s="466"/>
      <c r="X192" s="465"/>
      <c r="Y192" s="465"/>
      <c r="Z192" s="465"/>
      <c r="AA192" s="466"/>
      <c r="AB192" s="466"/>
      <c r="AC192" s="466"/>
      <c r="AE192" s="466"/>
      <c r="AF192" s="465"/>
      <c r="AG192" s="465"/>
      <c r="AH192" s="465"/>
      <c r="AI192" s="465"/>
      <c r="AJ192" s="465"/>
      <c r="AL192" s="466"/>
      <c r="AM192" s="466"/>
      <c r="AN192" s="465"/>
      <c r="AO192" s="436"/>
      <c r="AP192" s="436"/>
      <c r="AQ192" s="436"/>
      <c r="AR192" s="436"/>
      <c r="AS192" s="436"/>
    </row>
    <row r="193" spans="1:45" ht="3" hidden="1" customHeight="1">
      <c r="A193" s="465"/>
      <c r="B193" s="465"/>
      <c r="C193" s="465"/>
      <c r="D193" s="465"/>
      <c r="E193" s="465"/>
      <c r="F193" s="465"/>
      <c r="G193" s="465"/>
      <c r="H193" s="465"/>
      <c r="I193" s="465"/>
      <c r="J193" s="465"/>
      <c r="K193" s="465"/>
      <c r="L193" s="465"/>
      <c r="M193" s="465"/>
      <c r="N193" s="465"/>
      <c r="O193" s="465"/>
      <c r="P193" s="465"/>
      <c r="Q193" s="465"/>
      <c r="R193" s="465"/>
      <c r="S193" s="465"/>
      <c r="T193" s="465"/>
      <c r="U193" s="465"/>
      <c r="V193" s="465"/>
      <c r="X193" s="465"/>
      <c r="Y193" s="465"/>
      <c r="Z193" s="465"/>
      <c r="AA193" s="465"/>
      <c r="AB193" s="465"/>
      <c r="AC193" s="465"/>
      <c r="AE193" s="465"/>
      <c r="AF193" s="465"/>
      <c r="AG193" s="465"/>
      <c r="AH193" s="465"/>
      <c r="AI193" s="465"/>
      <c r="AJ193" s="465"/>
      <c r="AL193" s="465"/>
      <c r="AM193" s="465"/>
      <c r="AN193" s="465"/>
      <c r="AO193" s="436"/>
      <c r="AP193" s="436"/>
      <c r="AQ193" s="436"/>
      <c r="AR193" s="436"/>
      <c r="AS193" s="436"/>
    </row>
    <row r="194" spans="1:45" ht="15" hidden="1" customHeight="1">
      <c r="A194" s="465"/>
      <c r="B194" s="465"/>
      <c r="C194" s="467"/>
      <c r="D194" s="467"/>
      <c r="E194" s="467"/>
      <c r="F194" s="467"/>
      <c r="G194" s="467"/>
      <c r="H194" s="467"/>
      <c r="I194" s="465"/>
      <c r="J194" s="465"/>
      <c r="K194" s="465"/>
      <c r="L194" s="465"/>
      <c r="M194" s="465"/>
      <c r="N194" s="465"/>
      <c r="O194" s="465"/>
      <c r="P194" s="465"/>
      <c r="Q194" s="465"/>
      <c r="R194" s="465"/>
      <c r="S194" s="465"/>
      <c r="T194" s="465"/>
      <c r="U194" s="465"/>
      <c r="V194" s="465"/>
      <c r="X194" s="465"/>
      <c r="Y194" s="465"/>
      <c r="Z194" s="465"/>
      <c r="AA194" s="465"/>
      <c r="AB194" s="465"/>
      <c r="AC194" s="465"/>
      <c r="AE194" s="465"/>
      <c r="AF194" s="465"/>
      <c r="AG194" s="467"/>
      <c r="AH194" s="467"/>
      <c r="AI194" s="467"/>
      <c r="AJ194" s="467"/>
      <c r="AL194" s="466"/>
      <c r="AM194" s="466"/>
      <c r="AN194" s="465"/>
      <c r="AO194" s="436"/>
      <c r="AP194" s="436"/>
      <c r="AQ194" s="436"/>
      <c r="AR194" s="436"/>
      <c r="AS194" s="436"/>
    </row>
    <row r="195" spans="1:45" ht="15" hidden="1" customHeight="1">
      <c r="A195" s="465"/>
      <c r="D195" s="467"/>
      <c r="E195" s="467"/>
      <c r="F195" s="467"/>
      <c r="G195" s="467"/>
      <c r="J195" s="466"/>
      <c r="K195" s="465"/>
      <c r="L195" s="465"/>
      <c r="M195" s="465"/>
      <c r="N195" s="466"/>
      <c r="O195" s="466"/>
      <c r="P195" s="465"/>
      <c r="Q195" s="465"/>
      <c r="R195" s="465"/>
      <c r="S195" s="465"/>
      <c r="T195" s="465"/>
      <c r="U195" s="465"/>
      <c r="V195" s="465"/>
      <c r="X195" s="465"/>
      <c r="Y195" s="466"/>
      <c r="Z195" s="466"/>
      <c r="AA195" s="466"/>
      <c r="AB195" s="465"/>
      <c r="AC195" s="465"/>
      <c r="AG195" s="467"/>
      <c r="AH195" s="467"/>
      <c r="AI195" s="467"/>
      <c r="AJ195" s="467"/>
      <c r="AN195" s="466"/>
      <c r="AO195" s="436"/>
      <c r="AP195" s="436"/>
      <c r="AQ195" s="436"/>
      <c r="AR195" s="448"/>
      <c r="AS195" s="448"/>
    </row>
    <row r="196" spans="1:45" ht="15" hidden="1" customHeight="1">
      <c r="A196" s="465"/>
      <c r="B196" s="465"/>
      <c r="D196" s="467"/>
      <c r="E196" s="467"/>
      <c r="F196" s="467"/>
      <c r="G196" s="467"/>
      <c r="J196" s="466"/>
      <c r="K196" s="465"/>
      <c r="L196" s="465"/>
      <c r="M196" s="465"/>
      <c r="N196" s="466"/>
      <c r="O196" s="466"/>
      <c r="P196" s="465"/>
      <c r="Q196" s="465"/>
      <c r="R196" s="465"/>
      <c r="S196" s="465"/>
      <c r="T196" s="465"/>
      <c r="U196" s="465"/>
      <c r="V196" s="465"/>
      <c r="X196" s="465"/>
      <c r="Y196" s="466"/>
      <c r="Z196" s="466"/>
      <c r="AA196" s="466"/>
      <c r="AB196" s="465"/>
      <c r="AC196" s="465"/>
      <c r="AE196" s="465"/>
      <c r="AG196" s="467"/>
      <c r="AH196" s="467"/>
      <c r="AI196" s="467"/>
      <c r="AJ196" s="467"/>
      <c r="AN196" s="466"/>
      <c r="AO196" s="436"/>
      <c r="AP196" s="436"/>
      <c r="AQ196" s="436"/>
      <c r="AR196" s="448"/>
      <c r="AS196" s="448"/>
    </row>
    <row r="197" spans="1:45" ht="2.25" hidden="1" customHeight="1">
      <c r="A197" s="465"/>
      <c r="B197" s="465"/>
      <c r="C197" s="465"/>
      <c r="D197" s="465"/>
      <c r="E197" s="465"/>
      <c r="F197" s="465"/>
      <c r="G197" s="465"/>
      <c r="H197" s="465"/>
      <c r="I197" s="465"/>
      <c r="J197" s="465"/>
      <c r="K197" s="465"/>
      <c r="L197" s="465"/>
      <c r="M197" s="465"/>
      <c r="N197" s="465"/>
      <c r="O197" s="465"/>
      <c r="P197" s="465"/>
      <c r="Q197" s="465"/>
      <c r="R197" s="465"/>
      <c r="S197" s="465"/>
      <c r="T197" s="465"/>
      <c r="U197" s="465"/>
      <c r="V197" s="465"/>
      <c r="X197" s="465"/>
      <c r="Y197" s="465"/>
      <c r="Z197" s="465"/>
      <c r="AA197" s="465"/>
      <c r="AB197" s="465"/>
      <c r="AC197" s="465"/>
      <c r="AE197" s="465"/>
      <c r="AF197" s="465"/>
      <c r="AG197" s="465"/>
      <c r="AH197" s="465"/>
      <c r="AI197" s="465"/>
      <c r="AJ197" s="465"/>
      <c r="AL197" s="465"/>
      <c r="AM197" s="465"/>
      <c r="AN197" s="465"/>
      <c r="AO197" s="436"/>
      <c r="AP197" s="436"/>
      <c r="AQ197" s="436"/>
      <c r="AR197" s="436"/>
      <c r="AS197" s="436"/>
    </row>
    <row r="198" spans="1:45" ht="15" hidden="1" customHeight="1">
      <c r="A198" s="465"/>
      <c r="B198" s="465"/>
      <c r="C198" s="465"/>
      <c r="D198" s="465"/>
      <c r="E198" s="465"/>
      <c r="F198" s="465"/>
      <c r="G198" s="465"/>
      <c r="H198" s="465"/>
      <c r="I198" s="465"/>
      <c r="J198" s="465"/>
      <c r="K198" s="465"/>
      <c r="L198" s="465"/>
      <c r="M198" s="465"/>
      <c r="N198" s="465"/>
      <c r="O198" s="465"/>
      <c r="P198" s="465"/>
      <c r="Q198" s="465"/>
      <c r="R198" s="465"/>
      <c r="S198" s="465"/>
      <c r="T198" s="465"/>
      <c r="U198" s="465"/>
      <c r="V198" s="465"/>
      <c r="X198" s="465"/>
      <c r="Y198" s="465"/>
      <c r="Z198" s="465"/>
      <c r="AA198" s="465"/>
      <c r="AB198" s="465"/>
      <c r="AC198" s="465"/>
      <c r="AE198" s="465"/>
      <c r="AF198" s="465"/>
      <c r="AG198" s="465"/>
      <c r="AH198" s="465"/>
      <c r="AI198" s="465"/>
      <c r="AJ198" s="465"/>
      <c r="AL198" s="466"/>
      <c r="AM198" s="466"/>
      <c r="AN198" s="465"/>
      <c r="AO198" s="436"/>
      <c r="AP198" s="436"/>
      <c r="AQ198" s="436"/>
      <c r="AR198" s="436"/>
      <c r="AS198" s="436"/>
    </row>
    <row r="199" spans="1:45" ht="15" hidden="1" customHeight="1">
      <c r="A199" s="465"/>
      <c r="B199" s="465"/>
      <c r="C199" s="468"/>
      <c r="D199" s="468"/>
      <c r="E199" s="468"/>
      <c r="F199" s="468"/>
      <c r="G199" s="468"/>
      <c r="H199" s="468"/>
      <c r="I199" s="468"/>
      <c r="J199" s="465"/>
      <c r="K199" s="465"/>
      <c r="L199" s="465"/>
      <c r="M199" s="465"/>
      <c r="N199" s="465"/>
      <c r="O199" s="465"/>
      <c r="P199" s="465"/>
      <c r="Q199" s="465"/>
      <c r="R199" s="465"/>
      <c r="S199" s="465"/>
      <c r="T199" s="465"/>
      <c r="U199" s="465"/>
      <c r="V199" s="465"/>
      <c r="X199" s="465"/>
      <c r="Y199" s="465"/>
      <c r="Z199" s="465"/>
      <c r="AA199" s="465"/>
      <c r="AB199" s="465"/>
      <c r="AC199" s="465"/>
      <c r="AE199" s="465"/>
      <c r="AF199" s="465"/>
      <c r="AG199" s="465"/>
      <c r="AH199" s="465"/>
      <c r="AI199" s="465"/>
      <c r="AJ199" s="465"/>
      <c r="AL199" s="466"/>
      <c r="AM199" s="466"/>
      <c r="AN199" s="465"/>
      <c r="AO199" s="436"/>
      <c r="AP199" s="436"/>
      <c r="AQ199" s="436"/>
      <c r="AR199" s="436"/>
      <c r="AS199" s="436"/>
    </row>
    <row r="200" spans="1:45" ht="15" hidden="1" customHeight="1">
      <c r="A200" s="465"/>
      <c r="B200" s="465"/>
      <c r="C200" s="468"/>
      <c r="D200" s="468"/>
      <c r="E200" s="468"/>
      <c r="F200" s="468"/>
      <c r="G200" s="468"/>
      <c r="H200" s="468"/>
      <c r="I200" s="468"/>
      <c r="J200" s="465"/>
      <c r="K200" s="465"/>
      <c r="L200" s="465"/>
      <c r="M200" s="465"/>
      <c r="N200" s="465"/>
      <c r="O200" s="465"/>
      <c r="P200" s="465"/>
      <c r="Q200" s="465"/>
      <c r="R200" s="465"/>
      <c r="S200" s="465"/>
      <c r="T200" s="465"/>
      <c r="U200" s="465"/>
      <c r="V200" s="465"/>
      <c r="X200" s="465"/>
      <c r="Y200" s="465"/>
      <c r="Z200" s="465"/>
      <c r="AA200" s="465"/>
      <c r="AB200" s="465"/>
      <c r="AC200" s="465"/>
      <c r="AE200" s="465"/>
      <c r="AF200" s="465"/>
      <c r="AG200" s="465"/>
      <c r="AH200" s="465"/>
      <c r="AI200" s="465"/>
      <c r="AJ200" s="465"/>
      <c r="AL200" s="465"/>
      <c r="AM200" s="465"/>
      <c r="AN200" s="465"/>
      <c r="AO200" s="436"/>
      <c r="AP200" s="436"/>
      <c r="AQ200" s="436"/>
      <c r="AR200" s="436"/>
      <c r="AS200" s="436"/>
    </row>
    <row r="201" spans="1:45" ht="15" hidden="1" customHeight="1">
      <c r="A201" s="465"/>
      <c r="B201" s="465"/>
      <c r="C201" s="465"/>
      <c r="D201" s="466"/>
      <c r="E201" s="466"/>
      <c r="F201" s="465"/>
      <c r="G201" s="465"/>
      <c r="H201" s="465"/>
      <c r="I201" s="465"/>
      <c r="J201" s="465"/>
      <c r="K201" s="465"/>
      <c r="L201" s="465"/>
      <c r="M201" s="466"/>
      <c r="N201" s="466"/>
      <c r="O201" s="465"/>
      <c r="P201" s="466"/>
      <c r="Q201" s="465"/>
      <c r="R201" s="465"/>
      <c r="S201" s="465"/>
      <c r="T201" s="466"/>
      <c r="U201" s="466"/>
      <c r="V201" s="465"/>
      <c r="X201" s="465"/>
      <c r="Y201" s="465"/>
      <c r="Z201" s="465"/>
      <c r="AA201" s="465"/>
      <c r="AB201" s="465"/>
      <c r="AC201" s="465"/>
      <c r="AE201" s="465"/>
      <c r="AF201" s="465"/>
      <c r="AG201" s="465"/>
      <c r="AH201" s="465"/>
      <c r="AI201" s="465"/>
      <c r="AJ201" s="465"/>
      <c r="AL201" s="465"/>
      <c r="AM201" s="465"/>
      <c r="AN201" s="465"/>
      <c r="AO201" s="436"/>
      <c r="AP201" s="436"/>
      <c r="AQ201" s="436"/>
      <c r="AR201" s="436"/>
      <c r="AS201" s="436"/>
    </row>
    <row r="202" spans="1:45" ht="15" hidden="1" customHeight="1">
      <c r="A202" s="465"/>
      <c r="B202" s="465"/>
      <c r="C202" s="465"/>
      <c r="D202" s="466"/>
      <c r="E202" s="466"/>
      <c r="F202" s="465"/>
      <c r="G202" s="465"/>
      <c r="H202" s="465"/>
      <c r="I202" s="465"/>
      <c r="J202" s="465"/>
      <c r="K202" s="465"/>
      <c r="L202" s="465"/>
      <c r="M202" s="465"/>
      <c r="N202" s="465"/>
      <c r="O202" s="465"/>
      <c r="P202" s="465"/>
      <c r="Q202" s="465"/>
      <c r="R202" s="465"/>
      <c r="S202" s="465"/>
      <c r="T202" s="465"/>
      <c r="U202" s="465"/>
      <c r="V202" s="465"/>
      <c r="X202" s="465"/>
      <c r="Y202" s="465"/>
      <c r="Z202" s="465"/>
      <c r="AA202" s="465"/>
      <c r="AB202" s="465"/>
      <c r="AC202" s="465"/>
      <c r="AE202" s="465"/>
      <c r="AF202" s="465"/>
      <c r="AG202" s="465"/>
      <c r="AH202" s="465"/>
      <c r="AI202" s="465"/>
      <c r="AJ202" s="465"/>
      <c r="AL202" s="466"/>
      <c r="AM202" s="466"/>
      <c r="AN202" s="465"/>
      <c r="AO202" s="436"/>
      <c r="AP202" s="436"/>
      <c r="AQ202" s="436"/>
      <c r="AR202" s="436"/>
      <c r="AS202" s="436"/>
    </row>
    <row r="203" spans="1:45" ht="15" hidden="1" customHeight="1">
      <c r="A203" s="465"/>
      <c r="B203" s="465"/>
      <c r="C203" s="465"/>
      <c r="D203" s="465"/>
      <c r="E203" s="465"/>
      <c r="F203" s="465"/>
      <c r="G203" s="465"/>
      <c r="H203" s="465"/>
      <c r="I203" s="465"/>
      <c r="J203" s="465"/>
      <c r="K203" s="465"/>
      <c r="L203" s="465"/>
      <c r="M203" s="465"/>
      <c r="N203" s="465"/>
      <c r="O203" s="465"/>
      <c r="P203" s="465"/>
      <c r="Q203" s="465"/>
      <c r="R203" s="465"/>
      <c r="S203" s="465"/>
      <c r="T203" s="465"/>
      <c r="U203" s="465"/>
      <c r="V203" s="465"/>
      <c r="X203" s="465"/>
      <c r="Y203" s="465"/>
      <c r="Z203" s="465"/>
      <c r="AA203" s="465"/>
      <c r="AB203" s="465"/>
      <c r="AC203" s="465"/>
      <c r="AE203" s="465"/>
      <c r="AF203" s="465"/>
      <c r="AG203" s="465"/>
      <c r="AH203" s="465"/>
      <c r="AI203" s="465"/>
      <c r="AJ203" s="465"/>
      <c r="AL203" s="466"/>
      <c r="AM203" s="466"/>
      <c r="AN203" s="465"/>
      <c r="AO203" s="436"/>
      <c r="AP203" s="436"/>
      <c r="AQ203" s="436"/>
      <c r="AR203" s="436"/>
      <c r="AS203" s="436"/>
    </row>
    <row r="204" spans="1:45" ht="15" hidden="1" customHeight="1">
      <c r="A204" s="465"/>
      <c r="B204" s="465"/>
      <c r="C204" s="465"/>
      <c r="D204" s="465"/>
      <c r="E204" s="465"/>
      <c r="F204" s="465"/>
      <c r="G204" s="465"/>
      <c r="H204" s="465"/>
      <c r="I204" s="465"/>
      <c r="J204" s="465"/>
      <c r="K204" s="465"/>
      <c r="L204" s="465"/>
      <c r="M204" s="465"/>
      <c r="N204" s="465"/>
      <c r="O204" s="465"/>
      <c r="P204" s="465"/>
      <c r="Q204" s="465"/>
      <c r="R204" s="465"/>
      <c r="S204" s="465"/>
      <c r="T204" s="465"/>
      <c r="U204" s="465"/>
      <c r="V204" s="465"/>
      <c r="X204" s="465"/>
      <c r="Y204" s="465"/>
      <c r="Z204" s="465"/>
      <c r="AA204" s="465"/>
      <c r="AB204" s="465"/>
      <c r="AC204" s="465"/>
      <c r="AE204" s="465"/>
      <c r="AF204" s="465"/>
      <c r="AG204" s="465"/>
      <c r="AH204" s="465"/>
      <c r="AI204" s="465"/>
      <c r="AJ204" s="465"/>
      <c r="AL204" s="465"/>
      <c r="AM204" s="465"/>
      <c r="AN204" s="465"/>
      <c r="AO204" s="436"/>
      <c r="AP204" s="436"/>
      <c r="AQ204" s="436"/>
      <c r="AR204" s="436"/>
      <c r="AS204" s="436"/>
    </row>
    <row r="205" spans="1:45" ht="15" hidden="1" customHeight="1">
      <c r="A205" s="465"/>
      <c r="B205" s="465"/>
      <c r="C205" s="465"/>
      <c r="D205" s="465"/>
      <c r="E205" s="465"/>
      <c r="F205" s="465"/>
      <c r="G205" s="465"/>
      <c r="H205" s="465"/>
      <c r="I205" s="465"/>
      <c r="J205" s="465"/>
      <c r="K205" s="465"/>
      <c r="L205" s="465"/>
      <c r="M205" s="465"/>
      <c r="N205" s="465"/>
      <c r="O205" s="465"/>
      <c r="P205" s="465"/>
      <c r="Q205" s="465"/>
      <c r="R205" s="465"/>
      <c r="S205" s="465"/>
      <c r="T205" s="465"/>
      <c r="U205" s="465"/>
      <c r="V205" s="465"/>
      <c r="X205" s="465"/>
      <c r="Y205" s="465"/>
      <c r="Z205" s="465"/>
      <c r="AA205" s="465"/>
      <c r="AB205" s="465"/>
      <c r="AC205" s="465"/>
      <c r="AE205" s="465"/>
      <c r="AF205" s="465"/>
      <c r="AG205" s="465"/>
      <c r="AH205" s="465"/>
      <c r="AI205" s="465"/>
      <c r="AJ205" s="465"/>
      <c r="AL205" s="465"/>
      <c r="AM205" s="465"/>
      <c r="AN205" s="465"/>
      <c r="AO205" s="436"/>
      <c r="AP205" s="436"/>
      <c r="AQ205" s="436"/>
      <c r="AR205" s="436"/>
      <c r="AS205" s="436"/>
    </row>
    <row r="206" spans="1:45" ht="15" hidden="1" customHeight="1">
      <c r="A206" s="465"/>
      <c r="B206" s="465"/>
      <c r="C206" s="465"/>
      <c r="D206" s="465"/>
      <c r="E206" s="465"/>
      <c r="F206" s="465"/>
      <c r="G206" s="465"/>
      <c r="H206" s="465"/>
      <c r="I206" s="465"/>
      <c r="J206" s="465"/>
      <c r="K206" s="465"/>
      <c r="L206" s="465"/>
      <c r="M206" s="465"/>
      <c r="N206" s="465"/>
      <c r="O206" s="465"/>
      <c r="P206" s="465"/>
      <c r="Q206" s="465"/>
      <c r="R206" s="465"/>
      <c r="S206" s="465"/>
      <c r="T206" s="465"/>
      <c r="U206" s="465"/>
      <c r="V206" s="465"/>
      <c r="X206" s="465"/>
      <c r="Y206" s="465"/>
      <c r="Z206" s="465"/>
      <c r="AA206" s="465"/>
      <c r="AB206" s="465"/>
      <c r="AC206" s="465"/>
      <c r="AE206" s="465"/>
      <c r="AF206" s="465"/>
      <c r="AG206" s="465"/>
      <c r="AH206" s="465"/>
      <c r="AI206" s="465"/>
      <c r="AJ206" s="465"/>
      <c r="AL206" s="465"/>
      <c r="AM206" s="465"/>
      <c r="AN206" s="465"/>
      <c r="AO206" s="436"/>
      <c r="AP206" s="436"/>
      <c r="AQ206" s="436"/>
      <c r="AR206" s="436"/>
      <c r="AS206" s="436"/>
    </row>
    <row r="207" spans="1:45" ht="15" hidden="1" customHeight="1">
      <c r="A207" s="465"/>
      <c r="B207" s="465"/>
      <c r="C207" s="465"/>
      <c r="D207" s="465"/>
      <c r="E207" s="465"/>
      <c r="F207" s="465"/>
      <c r="G207" s="465"/>
      <c r="H207" s="465"/>
      <c r="I207" s="465"/>
      <c r="J207" s="465"/>
      <c r="K207" s="465"/>
      <c r="L207" s="465"/>
      <c r="M207" s="465"/>
      <c r="N207" s="465"/>
      <c r="O207" s="465"/>
      <c r="P207" s="465"/>
      <c r="Q207" s="465"/>
      <c r="R207" s="465"/>
      <c r="S207" s="465"/>
      <c r="T207" s="465"/>
      <c r="U207" s="465"/>
      <c r="V207" s="465"/>
      <c r="X207" s="465"/>
      <c r="Y207" s="465"/>
      <c r="Z207" s="465"/>
      <c r="AA207" s="465"/>
      <c r="AB207" s="465"/>
      <c r="AC207" s="465"/>
      <c r="AE207" s="465"/>
      <c r="AF207" s="465"/>
      <c r="AG207" s="465"/>
      <c r="AH207" s="465"/>
      <c r="AI207" s="465"/>
      <c r="AJ207" s="465"/>
      <c r="AL207" s="465"/>
      <c r="AM207" s="465"/>
      <c r="AN207" s="465"/>
      <c r="AO207" s="436"/>
      <c r="AP207" s="436"/>
      <c r="AQ207" s="436"/>
      <c r="AR207" s="436"/>
      <c r="AS207" s="436"/>
    </row>
    <row r="208" spans="1:45" ht="15" hidden="1" customHeight="1">
      <c r="A208" s="465"/>
      <c r="B208" s="465"/>
      <c r="C208" s="465"/>
      <c r="D208" s="465"/>
      <c r="E208" s="465"/>
      <c r="F208" s="465"/>
      <c r="G208" s="465"/>
      <c r="H208" s="465"/>
      <c r="I208" s="465"/>
      <c r="J208" s="465"/>
      <c r="K208" s="465"/>
      <c r="M208" s="465"/>
      <c r="N208" s="465"/>
      <c r="O208" s="465"/>
      <c r="P208" s="465"/>
      <c r="Q208" s="465"/>
      <c r="R208" s="465"/>
      <c r="U208" s="465"/>
      <c r="V208" s="465"/>
      <c r="X208" s="465"/>
      <c r="Y208" s="465"/>
      <c r="Z208" s="465"/>
      <c r="AB208" s="465"/>
      <c r="AC208" s="465"/>
      <c r="AE208" s="465"/>
      <c r="AF208" s="465"/>
      <c r="AG208" s="465"/>
      <c r="AH208" s="465"/>
      <c r="AI208" s="465"/>
      <c r="AJ208" s="465"/>
      <c r="AL208" s="465"/>
      <c r="AM208" s="465"/>
      <c r="AN208" s="465"/>
      <c r="AO208" s="436"/>
      <c r="AP208" s="436"/>
      <c r="AQ208" s="436"/>
      <c r="AR208" s="436"/>
      <c r="AS208" s="436"/>
    </row>
    <row r="209" spans="1:45" ht="15" hidden="1" customHeight="1">
      <c r="A209" s="465"/>
      <c r="B209" s="465"/>
      <c r="C209" s="465"/>
      <c r="D209" s="465"/>
      <c r="E209" s="465"/>
      <c r="F209" s="465"/>
      <c r="G209" s="465"/>
      <c r="H209" s="465"/>
      <c r="I209" s="465"/>
      <c r="J209" s="465"/>
      <c r="K209" s="465"/>
      <c r="L209" s="465"/>
      <c r="M209" s="465"/>
      <c r="N209" s="465"/>
      <c r="O209" s="465"/>
      <c r="P209" s="465"/>
      <c r="Q209" s="465"/>
      <c r="R209" s="465"/>
      <c r="S209" s="465"/>
      <c r="T209" s="465"/>
      <c r="U209" s="465"/>
      <c r="V209" s="465"/>
      <c r="X209" s="465"/>
      <c r="Y209" s="465"/>
      <c r="Z209" s="465"/>
      <c r="AA209" s="465"/>
      <c r="AB209" s="465"/>
      <c r="AC209" s="465"/>
      <c r="AE209" s="465"/>
      <c r="AF209" s="465"/>
      <c r="AG209" s="465"/>
      <c r="AH209" s="465"/>
      <c r="AI209" s="465"/>
      <c r="AJ209" s="465"/>
      <c r="AL209" s="465"/>
      <c r="AM209" s="465"/>
      <c r="AN209" s="465"/>
      <c r="AO209" s="436"/>
      <c r="AP209" s="436"/>
      <c r="AQ209" s="436"/>
      <c r="AR209" s="436"/>
      <c r="AS209" s="436"/>
    </row>
    <row r="210" spans="1:45" ht="15" hidden="1" customHeight="1">
      <c r="A210" s="465"/>
      <c r="B210" s="465"/>
      <c r="C210" s="465"/>
      <c r="D210" s="465"/>
      <c r="E210" s="465"/>
      <c r="F210" s="465"/>
      <c r="G210" s="465"/>
      <c r="H210" s="465"/>
      <c r="I210" s="465"/>
      <c r="J210" s="465"/>
      <c r="K210" s="465"/>
      <c r="L210" s="465"/>
      <c r="M210" s="465"/>
      <c r="N210" s="465"/>
      <c r="O210" s="465"/>
      <c r="P210" s="465"/>
      <c r="Q210" s="465"/>
      <c r="R210" s="465"/>
      <c r="S210" s="465"/>
      <c r="T210" s="465"/>
      <c r="U210" s="465"/>
      <c r="V210" s="465"/>
      <c r="X210" s="465"/>
      <c r="Y210" s="465"/>
      <c r="Z210" s="465"/>
      <c r="AA210" s="465"/>
      <c r="AB210" s="465"/>
      <c r="AC210" s="465"/>
      <c r="AE210" s="465"/>
      <c r="AF210" s="465"/>
      <c r="AG210" s="465"/>
      <c r="AH210" s="465"/>
      <c r="AI210" s="465"/>
      <c r="AJ210" s="465"/>
      <c r="AL210" s="466"/>
      <c r="AM210" s="466"/>
      <c r="AN210" s="465"/>
      <c r="AO210" s="436"/>
      <c r="AP210" s="436"/>
      <c r="AQ210" s="436"/>
      <c r="AR210" s="436"/>
      <c r="AS210" s="436"/>
    </row>
    <row r="211" spans="1:45" ht="15" hidden="1" customHeight="1">
      <c r="A211" s="465"/>
      <c r="B211" s="465"/>
      <c r="C211" s="465"/>
      <c r="D211" s="465"/>
      <c r="E211" s="465"/>
      <c r="F211" s="465"/>
      <c r="G211" s="465"/>
      <c r="H211" s="465"/>
      <c r="I211" s="465"/>
      <c r="J211" s="465"/>
      <c r="K211" s="465"/>
      <c r="L211" s="465"/>
      <c r="M211" s="465"/>
      <c r="N211" s="465"/>
      <c r="O211" s="465"/>
      <c r="P211" s="465"/>
      <c r="Q211" s="465"/>
      <c r="R211" s="465"/>
      <c r="S211" s="465"/>
      <c r="T211" s="465"/>
      <c r="U211" s="465"/>
      <c r="V211" s="465"/>
      <c r="X211" s="465"/>
      <c r="Y211" s="465"/>
      <c r="Z211" s="465"/>
      <c r="AA211" s="465"/>
      <c r="AB211" s="465"/>
      <c r="AC211" s="465"/>
      <c r="AE211" s="465"/>
      <c r="AF211" s="465"/>
      <c r="AG211" s="465"/>
      <c r="AH211" s="465"/>
      <c r="AI211" s="465"/>
      <c r="AJ211" s="465"/>
      <c r="AL211" s="465"/>
      <c r="AM211" s="465"/>
      <c r="AN211" s="465"/>
      <c r="AO211" s="436"/>
      <c r="AP211" s="436"/>
      <c r="AQ211" s="436"/>
      <c r="AR211" s="436"/>
      <c r="AS211" s="436"/>
    </row>
    <row r="212" spans="1:45" ht="15" hidden="1" customHeight="1">
      <c r="A212" s="465"/>
      <c r="B212" s="465"/>
      <c r="C212" s="465"/>
      <c r="D212" s="465"/>
      <c r="E212" s="465"/>
      <c r="F212" s="465"/>
      <c r="G212" s="465"/>
      <c r="H212" s="465"/>
      <c r="I212" s="465"/>
      <c r="J212" s="465"/>
      <c r="K212" s="465"/>
      <c r="L212" s="465"/>
      <c r="M212" s="465"/>
      <c r="N212" s="465"/>
      <c r="O212" s="465"/>
      <c r="P212" s="465"/>
      <c r="Q212" s="465"/>
      <c r="R212" s="465"/>
      <c r="S212" s="465"/>
      <c r="T212" s="465"/>
      <c r="U212" s="465"/>
      <c r="V212" s="465"/>
      <c r="X212" s="465"/>
      <c r="Y212" s="465"/>
      <c r="Z212" s="465"/>
      <c r="AA212" s="465"/>
      <c r="AB212" s="465"/>
      <c r="AC212" s="465"/>
      <c r="AE212" s="465"/>
      <c r="AF212" s="465"/>
      <c r="AG212" s="465"/>
      <c r="AH212" s="465"/>
      <c r="AI212" s="465"/>
      <c r="AJ212" s="465"/>
      <c r="AL212" s="465"/>
      <c r="AM212" s="465"/>
      <c r="AN212" s="465"/>
      <c r="AO212" s="436"/>
      <c r="AP212" s="436"/>
      <c r="AQ212" s="436"/>
      <c r="AR212" s="436"/>
      <c r="AS212" s="436"/>
    </row>
    <row r="213" spans="1:45" ht="15" hidden="1" customHeight="1">
      <c r="A213" s="465"/>
      <c r="B213" s="465"/>
      <c r="C213" s="465"/>
      <c r="D213" s="465"/>
      <c r="E213" s="465"/>
      <c r="F213" s="465"/>
      <c r="G213" s="465"/>
      <c r="H213" s="465"/>
      <c r="I213" s="465"/>
      <c r="J213" s="465"/>
      <c r="K213" s="465"/>
      <c r="L213" s="465"/>
      <c r="M213" s="465"/>
      <c r="N213" s="465"/>
      <c r="O213" s="465"/>
      <c r="P213" s="465"/>
      <c r="Q213" s="465"/>
      <c r="R213" s="465"/>
      <c r="S213" s="465"/>
      <c r="T213" s="465"/>
      <c r="U213" s="465"/>
      <c r="V213" s="465"/>
      <c r="X213" s="465"/>
      <c r="Y213" s="465"/>
      <c r="Z213" s="465"/>
      <c r="AA213" s="465"/>
      <c r="AB213" s="465"/>
      <c r="AC213" s="465"/>
      <c r="AE213" s="465"/>
      <c r="AF213" s="465"/>
      <c r="AG213" s="465"/>
      <c r="AH213" s="465"/>
      <c r="AI213" s="465"/>
      <c r="AJ213" s="465"/>
      <c r="AL213" s="465"/>
      <c r="AM213" s="465"/>
      <c r="AN213" s="465"/>
      <c r="AO213" s="436"/>
      <c r="AP213" s="436"/>
      <c r="AQ213" s="436"/>
      <c r="AR213" s="436"/>
      <c r="AS213" s="436"/>
    </row>
    <row r="214" spans="1:45" ht="15" hidden="1" customHeight="1">
      <c r="A214" s="417"/>
      <c r="B214" s="417"/>
      <c r="C214" s="417"/>
      <c r="D214" s="417"/>
      <c r="E214" s="469"/>
      <c r="F214" s="417"/>
      <c r="G214" s="417"/>
      <c r="I214" s="469"/>
      <c r="J214" s="417"/>
      <c r="K214" s="417"/>
      <c r="L214" s="417"/>
      <c r="M214" s="417"/>
      <c r="N214" s="417"/>
      <c r="O214" s="417"/>
      <c r="P214" s="470"/>
      <c r="Q214" s="417"/>
      <c r="R214" s="417"/>
      <c r="S214" s="417"/>
      <c r="T214" s="417"/>
      <c r="U214" s="417"/>
      <c r="V214" s="417"/>
      <c r="X214" s="417"/>
      <c r="Y214" s="417"/>
      <c r="Z214" s="417"/>
      <c r="AA214" s="417"/>
      <c r="AB214" s="417"/>
      <c r="AC214" s="417"/>
      <c r="AE214" s="417"/>
      <c r="AF214" s="417"/>
      <c r="AG214" s="417"/>
      <c r="AH214" s="417"/>
      <c r="AI214" s="417"/>
      <c r="AJ214" s="417"/>
      <c r="AL214" s="469"/>
      <c r="AM214" s="417"/>
      <c r="AN214" s="471"/>
      <c r="AO214" s="411"/>
      <c r="AP214" s="411"/>
      <c r="AQ214" s="411"/>
      <c r="AR214" s="412"/>
    </row>
    <row r="215" spans="1:45" s="349" customFormat="1" ht="12.75" hidden="1" customHeight="1">
      <c r="A215" s="472"/>
      <c r="B215" s="472"/>
      <c r="C215" s="472"/>
      <c r="D215" s="472"/>
      <c r="E215" s="472"/>
      <c r="F215" s="472"/>
      <c r="G215" s="472"/>
      <c r="H215" s="472"/>
      <c r="I215" s="472"/>
      <c r="J215" s="472"/>
      <c r="K215" s="472"/>
      <c r="L215" s="472"/>
      <c r="M215" s="472"/>
      <c r="N215" s="472"/>
      <c r="O215" s="472"/>
      <c r="P215" s="472"/>
      <c r="Q215" s="472"/>
      <c r="R215" s="472"/>
      <c r="S215" s="472"/>
      <c r="T215" s="472"/>
      <c r="U215" s="472"/>
      <c r="V215" s="472"/>
      <c r="W215" s="351"/>
      <c r="X215" s="472"/>
      <c r="Y215" s="472"/>
      <c r="Z215" s="472"/>
      <c r="AA215" s="472"/>
      <c r="AB215" s="472"/>
      <c r="AC215" s="472"/>
      <c r="AD215" s="351"/>
      <c r="AE215" s="472"/>
      <c r="AF215" s="472"/>
      <c r="AG215" s="472"/>
      <c r="AH215" s="472"/>
      <c r="AI215" s="472"/>
      <c r="AJ215" s="472"/>
      <c r="AK215" s="351"/>
      <c r="AL215" s="472"/>
      <c r="AM215" s="472"/>
      <c r="AN215" s="472"/>
    </row>
    <row r="216" spans="1:45" s="349" customFormat="1" ht="12.75" hidden="1" customHeight="1">
      <c r="A216" s="472"/>
      <c r="B216" s="472"/>
      <c r="C216" s="472"/>
      <c r="D216" s="472"/>
      <c r="E216" s="472"/>
      <c r="F216" s="472"/>
      <c r="G216" s="472"/>
      <c r="H216" s="472"/>
      <c r="I216" s="472"/>
      <c r="J216" s="472"/>
      <c r="K216" s="472"/>
      <c r="L216" s="472"/>
      <c r="M216" s="472"/>
      <c r="N216" s="472"/>
      <c r="O216" s="472"/>
      <c r="P216" s="472"/>
      <c r="Q216" s="472"/>
      <c r="R216" s="472"/>
      <c r="S216" s="472"/>
      <c r="T216" s="472"/>
      <c r="U216" s="472"/>
      <c r="V216" s="472"/>
      <c r="W216" s="351"/>
      <c r="X216" s="472"/>
      <c r="Y216" s="472"/>
      <c r="Z216" s="472"/>
      <c r="AA216" s="472"/>
      <c r="AB216" s="472"/>
      <c r="AC216" s="472"/>
      <c r="AD216" s="351"/>
      <c r="AE216" s="472"/>
      <c r="AF216" s="472"/>
      <c r="AG216" s="472"/>
      <c r="AH216" s="472"/>
      <c r="AI216" s="472"/>
      <c r="AJ216" s="472"/>
      <c r="AK216" s="351"/>
      <c r="AL216" s="472"/>
      <c r="AM216" s="472"/>
      <c r="AN216" s="472"/>
    </row>
    <row r="217" spans="1:45" s="349" customFormat="1" ht="12.75" hidden="1" customHeight="1">
      <c r="A217" s="472"/>
      <c r="B217" s="472"/>
      <c r="C217" s="472"/>
      <c r="D217" s="472"/>
      <c r="E217" s="472"/>
      <c r="F217" s="472"/>
      <c r="G217" s="472"/>
      <c r="H217" s="472"/>
      <c r="I217" s="472"/>
      <c r="J217" s="472"/>
      <c r="K217" s="472"/>
      <c r="L217" s="472"/>
      <c r="M217" s="472"/>
      <c r="N217" s="472"/>
      <c r="O217" s="472"/>
      <c r="P217" s="472"/>
      <c r="Q217" s="472"/>
      <c r="R217" s="472"/>
      <c r="S217" s="472"/>
      <c r="T217" s="472"/>
      <c r="U217" s="472"/>
      <c r="V217" s="472"/>
      <c r="W217" s="351"/>
      <c r="X217" s="472"/>
      <c r="Y217" s="472"/>
      <c r="Z217" s="472"/>
      <c r="AA217" s="472"/>
      <c r="AB217" s="472"/>
      <c r="AC217" s="472"/>
      <c r="AD217" s="351"/>
      <c r="AE217" s="472"/>
      <c r="AF217" s="472"/>
      <c r="AG217" s="472"/>
      <c r="AH217" s="472"/>
      <c r="AI217" s="472"/>
      <c r="AJ217" s="472"/>
      <c r="AK217" s="351"/>
      <c r="AL217" s="472"/>
      <c r="AM217" s="472"/>
      <c r="AN217" s="472"/>
    </row>
    <row r="218" spans="1:45" ht="15" hidden="1" customHeight="1">
      <c r="A218" s="417"/>
      <c r="B218" s="417"/>
      <c r="C218" s="417"/>
      <c r="D218" s="417"/>
      <c r="E218" s="417"/>
      <c r="F218" s="417"/>
      <c r="G218" s="417"/>
      <c r="H218" s="417"/>
      <c r="I218" s="471"/>
      <c r="J218" s="417"/>
      <c r="K218" s="417"/>
      <c r="L218" s="417"/>
      <c r="M218" s="417"/>
      <c r="N218" s="417"/>
      <c r="O218" s="417"/>
      <c r="P218" s="417"/>
      <c r="Q218" s="417"/>
      <c r="R218" s="417"/>
      <c r="S218" s="417"/>
      <c r="T218" s="417"/>
      <c r="U218" s="417"/>
      <c r="V218" s="417"/>
      <c r="X218" s="417"/>
      <c r="Y218" s="417"/>
      <c r="Z218" s="417"/>
      <c r="AA218" s="417"/>
      <c r="AB218" s="417"/>
      <c r="AC218" s="417"/>
      <c r="AE218" s="417"/>
      <c r="AF218" s="417"/>
      <c r="AG218" s="417"/>
      <c r="AH218" s="417"/>
      <c r="AI218" s="417"/>
      <c r="AJ218" s="417"/>
      <c r="AL218" s="417"/>
      <c r="AM218" s="417"/>
      <c r="AN218" s="471"/>
      <c r="AO218" s="411"/>
      <c r="AP218" s="411"/>
      <c r="AQ218" s="411"/>
      <c r="AR218" s="411"/>
      <c r="AS218" s="411"/>
    </row>
    <row r="219" spans="1:45" ht="15" hidden="1" customHeight="1">
      <c r="A219" s="417"/>
      <c r="B219" s="417"/>
      <c r="C219" s="417"/>
      <c r="D219" s="417"/>
      <c r="E219" s="417"/>
      <c r="F219" s="417"/>
      <c r="G219" s="417"/>
      <c r="H219" s="417"/>
      <c r="I219" s="471"/>
      <c r="J219" s="417"/>
      <c r="K219" s="417"/>
      <c r="L219" s="417"/>
      <c r="M219" s="417"/>
      <c r="N219" s="417"/>
      <c r="O219" s="417"/>
      <c r="P219" s="417"/>
      <c r="Q219" s="417"/>
      <c r="R219" s="417"/>
      <c r="S219" s="417"/>
      <c r="T219" s="417"/>
      <c r="U219" s="417"/>
      <c r="V219" s="417"/>
      <c r="X219" s="417"/>
      <c r="Y219" s="417"/>
      <c r="Z219" s="417"/>
      <c r="AA219" s="417"/>
      <c r="AB219" s="417"/>
      <c r="AC219" s="417"/>
      <c r="AE219" s="417"/>
      <c r="AF219" s="417"/>
      <c r="AG219" s="417"/>
      <c r="AH219" s="417"/>
      <c r="AI219" s="417"/>
      <c r="AJ219" s="417"/>
      <c r="AL219" s="417"/>
      <c r="AM219" s="417"/>
      <c r="AN219" s="471"/>
      <c r="AO219" s="411"/>
      <c r="AP219" s="411"/>
      <c r="AQ219" s="411"/>
      <c r="AR219" s="411"/>
      <c r="AS219" s="411"/>
    </row>
    <row r="220" spans="1:45" ht="15" hidden="1" customHeight="1">
      <c r="A220" s="417"/>
      <c r="B220" s="417"/>
      <c r="C220" s="417"/>
      <c r="D220" s="417"/>
      <c r="E220" s="417"/>
      <c r="F220" s="417"/>
      <c r="G220" s="417"/>
      <c r="H220" s="417"/>
      <c r="I220" s="471"/>
      <c r="J220" s="417"/>
      <c r="K220" s="417"/>
      <c r="L220" s="417"/>
      <c r="M220" s="417"/>
      <c r="N220" s="417"/>
      <c r="O220" s="417"/>
      <c r="P220" s="417"/>
      <c r="Q220" s="417"/>
      <c r="R220" s="417"/>
      <c r="AN220" s="430"/>
      <c r="AP220" s="411"/>
      <c r="AQ220" s="411"/>
      <c r="AR220" s="411"/>
      <c r="AS220" s="411"/>
    </row>
    <row r="221" spans="1:45" ht="15" hidden="1" customHeight="1">
      <c r="A221" s="417"/>
      <c r="B221" s="417"/>
      <c r="C221" s="417"/>
      <c r="D221" s="417"/>
      <c r="E221" s="417"/>
      <c r="F221" s="417"/>
      <c r="G221" s="417"/>
      <c r="H221" s="417"/>
      <c r="I221" s="471"/>
      <c r="J221" s="417"/>
      <c r="K221" s="417"/>
      <c r="L221" s="417"/>
      <c r="M221" s="417"/>
      <c r="N221" s="417"/>
      <c r="O221" s="417"/>
      <c r="P221" s="417"/>
      <c r="Q221" s="417"/>
      <c r="R221" s="417"/>
      <c r="AN221" s="430"/>
      <c r="AP221" s="411"/>
      <c r="AQ221" s="411"/>
      <c r="AR221" s="411"/>
      <c r="AS221" s="411"/>
    </row>
    <row r="222" spans="1:45" ht="15" hidden="1" customHeight="1">
      <c r="A222" s="417"/>
      <c r="B222" s="417"/>
      <c r="C222" s="417"/>
      <c r="D222" s="417"/>
      <c r="E222" s="417"/>
      <c r="F222" s="417"/>
      <c r="G222" s="417"/>
      <c r="H222" s="417"/>
      <c r="I222" s="471"/>
      <c r="J222" s="417"/>
      <c r="K222" s="417"/>
      <c r="L222" s="417"/>
      <c r="M222" s="417"/>
      <c r="N222" s="417"/>
      <c r="O222" s="417"/>
      <c r="P222" s="417"/>
      <c r="Q222" s="417"/>
      <c r="R222" s="417"/>
      <c r="AN222" s="430"/>
      <c r="AP222" s="411"/>
      <c r="AQ222" s="411"/>
      <c r="AR222" s="411"/>
      <c r="AS222" s="411"/>
    </row>
    <row r="223" spans="1:45" ht="15" hidden="1" customHeight="1">
      <c r="A223" s="417"/>
      <c r="B223" s="417"/>
      <c r="C223" s="417"/>
      <c r="D223" s="417"/>
      <c r="E223" s="417"/>
      <c r="F223" s="417"/>
      <c r="G223" s="417"/>
      <c r="H223" s="417"/>
      <c r="I223" s="471"/>
      <c r="J223" s="417"/>
      <c r="K223" s="417"/>
      <c r="L223" s="417"/>
      <c r="M223" s="417"/>
      <c r="N223" s="417"/>
      <c r="O223" s="417"/>
      <c r="P223" s="417"/>
      <c r="Q223" s="417"/>
      <c r="R223" s="417"/>
      <c r="AN223" s="430"/>
      <c r="AP223" s="411"/>
      <c r="AQ223" s="411"/>
      <c r="AR223" s="411"/>
      <c r="AS223" s="411"/>
    </row>
    <row r="224" spans="1:45" ht="15" hidden="1" customHeight="1">
      <c r="A224" s="417"/>
      <c r="B224" s="417"/>
      <c r="C224" s="417"/>
      <c r="D224" s="417"/>
      <c r="E224" s="417"/>
      <c r="F224" s="417"/>
      <c r="G224" s="417"/>
      <c r="H224" s="417"/>
      <c r="I224" s="471"/>
      <c r="J224" s="417"/>
      <c r="K224" s="417"/>
      <c r="L224" s="417"/>
      <c r="M224" s="417"/>
      <c r="N224" s="417"/>
      <c r="O224" s="417"/>
      <c r="P224" s="417"/>
      <c r="Q224" s="417"/>
      <c r="R224" s="417"/>
      <c r="AN224" s="430"/>
      <c r="AP224" s="411"/>
      <c r="AQ224" s="411"/>
      <c r="AR224" s="411"/>
      <c r="AS224" s="411"/>
    </row>
    <row r="225" spans="1:45" ht="15" hidden="1" customHeight="1">
      <c r="A225" s="417"/>
      <c r="B225" s="417"/>
      <c r="C225" s="417"/>
      <c r="D225" s="417"/>
      <c r="E225" s="417"/>
      <c r="F225" s="417"/>
      <c r="G225" s="417"/>
      <c r="H225" s="417"/>
      <c r="I225" s="471"/>
      <c r="J225" s="417"/>
      <c r="K225" s="417"/>
      <c r="L225" s="417"/>
      <c r="M225" s="417"/>
      <c r="N225" s="417"/>
      <c r="O225" s="417"/>
      <c r="P225" s="417"/>
      <c r="Q225" s="417"/>
      <c r="R225" s="417"/>
      <c r="S225" s="417"/>
      <c r="T225" s="417"/>
      <c r="U225" s="417"/>
      <c r="V225" s="417"/>
      <c r="X225" s="417"/>
      <c r="Y225" s="417"/>
      <c r="Z225" s="417"/>
      <c r="AA225" s="417"/>
      <c r="AB225" s="417"/>
      <c r="AC225" s="417"/>
      <c r="AE225" s="417"/>
      <c r="AF225" s="417"/>
      <c r="AG225" s="417"/>
      <c r="AH225" s="417"/>
      <c r="AI225" s="417"/>
      <c r="AJ225" s="417"/>
      <c r="AL225" s="417"/>
      <c r="AM225" s="417"/>
      <c r="AN225" s="471"/>
      <c r="AO225" s="411"/>
      <c r="AP225" s="411"/>
      <c r="AQ225" s="411"/>
      <c r="AR225" s="411"/>
      <c r="AS225" s="411"/>
    </row>
    <row r="226" spans="1:45" ht="15" hidden="1" customHeight="1">
      <c r="A226" s="417"/>
      <c r="B226" s="417"/>
      <c r="C226" s="417"/>
      <c r="D226" s="417"/>
      <c r="E226" s="417"/>
      <c r="F226" s="417"/>
      <c r="G226" s="417"/>
      <c r="H226" s="417"/>
      <c r="I226" s="471"/>
      <c r="J226" s="417"/>
      <c r="K226" s="417"/>
      <c r="L226" s="417"/>
      <c r="M226" s="417"/>
      <c r="N226" s="417"/>
      <c r="O226" s="417"/>
      <c r="P226" s="417"/>
      <c r="Q226" s="417"/>
      <c r="R226" s="417"/>
      <c r="S226" s="417"/>
      <c r="T226" s="417"/>
      <c r="U226" s="417"/>
      <c r="V226" s="417"/>
      <c r="X226" s="417"/>
      <c r="Y226" s="417"/>
      <c r="Z226" s="417"/>
      <c r="AA226" s="417"/>
      <c r="AB226" s="417"/>
      <c r="AC226" s="417"/>
      <c r="AE226" s="417"/>
      <c r="AF226" s="417"/>
      <c r="AG226" s="417"/>
      <c r="AH226" s="417"/>
      <c r="AI226" s="417"/>
      <c r="AJ226" s="417"/>
      <c r="AL226" s="417"/>
      <c r="AM226" s="417"/>
      <c r="AN226" s="471"/>
      <c r="AO226" s="411"/>
      <c r="AP226" s="411"/>
      <c r="AQ226" s="411"/>
      <c r="AR226" s="411"/>
      <c r="AS226" s="411"/>
    </row>
    <row r="227" spans="1:45" ht="15" hidden="1" customHeight="1">
      <c r="A227" s="417"/>
      <c r="B227" s="417"/>
      <c r="C227" s="417"/>
      <c r="D227" s="417"/>
      <c r="E227" s="417"/>
      <c r="F227" s="417"/>
      <c r="G227" s="417"/>
      <c r="H227" s="417"/>
      <c r="I227" s="471"/>
      <c r="J227" s="417"/>
      <c r="K227" s="417"/>
      <c r="L227" s="417"/>
      <c r="M227" s="417"/>
      <c r="N227" s="417"/>
      <c r="O227" s="417"/>
      <c r="P227" s="417"/>
      <c r="Q227" s="417"/>
      <c r="R227" s="417"/>
      <c r="S227" s="417"/>
      <c r="T227" s="417"/>
      <c r="U227" s="417"/>
      <c r="V227" s="417"/>
      <c r="X227" s="417"/>
      <c r="Y227" s="417"/>
      <c r="Z227" s="417"/>
      <c r="AA227" s="417"/>
      <c r="AB227" s="417"/>
      <c r="AC227" s="417"/>
      <c r="AE227" s="417"/>
      <c r="AF227" s="417"/>
      <c r="AG227" s="417"/>
      <c r="AH227" s="417"/>
      <c r="AI227" s="417"/>
      <c r="AJ227" s="417"/>
      <c r="AL227" s="417"/>
      <c r="AM227" s="417"/>
      <c r="AN227" s="471"/>
      <c r="AO227" s="411"/>
      <c r="AP227" s="411"/>
      <c r="AQ227" s="411"/>
      <c r="AR227" s="411"/>
      <c r="AS227" s="411"/>
    </row>
    <row r="228" spans="1:45" ht="15" hidden="1" customHeight="1">
      <c r="A228" s="417"/>
      <c r="B228" s="417"/>
      <c r="C228" s="417"/>
      <c r="D228" s="417"/>
      <c r="E228" s="417"/>
      <c r="F228" s="417"/>
      <c r="G228" s="417"/>
      <c r="H228" s="417"/>
      <c r="I228" s="471"/>
      <c r="J228" s="417"/>
      <c r="K228" s="417"/>
      <c r="L228" s="417"/>
      <c r="M228" s="417"/>
      <c r="N228" s="417"/>
      <c r="O228" s="417"/>
      <c r="P228" s="417"/>
      <c r="Q228" s="417"/>
      <c r="R228" s="417"/>
      <c r="S228" s="417"/>
      <c r="T228" s="417"/>
      <c r="U228" s="417"/>
      <c r="V228" s="417"/>
      <c r="X228" s="417"/>
      <c r="Y228" s="417"/>
      <c r="Z228" s="417"/>
      <c r="AA228" s="417"/>
      <c r="AB228" s="417"/>
      <c r="AC228" s="417"/>
      <c r="AE228" s="417"/>
      <c r="AF228" s="417"/>
      <c r="AG228" s="417"/>
      <c r="AH228" s="417"/>
      <c r="AI228" s="417"/>
      <c r="AJ228" s="417"/>
      <c r="AL228" s="417"/>
      <c r="AM228" s="417"/>
      <c r="AN228" s="471"/>
      <c r="AO228" s="411"/>
      <c r="AP228" s="411"/>
      <c r="AQ228" s="411"/>
      <c r="AR228" s="411"/>
      <c r="AS228" s="411"/>
    </row>
    <row r="229" spans="1:45" ht="15" hidden="1" customHeight="1">
      <c r="A229" s="417"/>
      <c r="B229" s="417"/>
      <c r="C229" s="417"/>
      <c r="D229" s="417"/>
      <c r="E229" s="417"/>
      <c r="F229" s="417"/>
      <c r="G229" s="417"/>
      <c r="H229" s="417"/>
      <c r="I229" s="471"/>
      <c r="J229" s="417"/>
      <c r="K229" s="417"/>
      <c r="L229" s="417"/>
      <c r="M229" s="417"/>
      <c r="N229" s="417"/>
      <c r="O229" s="417"/>
      <c r="P229" s="417"/>
      <c r="Q229" s="417"/>
      <c r="R229" s="417"/>
      <c r="S229" s="417"/>
      <c r="T229" s="417"/>
      <c r="U229" s="417"/>
      <c r="V229" s="417"/>
      <c r="X229" s="417"/>
      <c r="Y229" s="417"/>
      <c r="Z229" s="417"/>
      <c r="AA229" s="417"/>
      <c r="AB229" s="417"/>
      <c r="AC229" s="417"/>
      <c r="AE229" s="417"/>
      <c r="AF229" s="417"/>
      <c r="AG229" s="417"/>
      <c r="AH229" s="417"/>
      <c r="AI229" s="417"/>
      <c r="AJ229" s="417"/>
      <c r="AL229" s="417"/>
      <c r="AM229" s="417"/>
      <c r="AN229" s="471"/>
      <c r="AO229" s="411"/>
      <c r="AP229" s="411"/>
      <c r="AQ229" s="411"/>
      <c r="AR229" s="411"/>
      <c r="AS229" s="411"/>
    </row>
    <row r="230" spans="1:45" ht="15" hidden="1" customHeight="1">
      <c r="A230" s="417"/>
      <c r="B230" s="417"/>
      <c r="C230" s="417"/>
      <c r="D230" s="417"/>
      <c r="E230" s="417"/>
      <c r="F230" s="417"/>
      <c r="G230" s="417"/>
      <c r="H230" s="417"/>
      <c r="I230" s="471"/>
      <c r="J230" s="417"/>
      <c r="K230" s="417"/>
      <c r="L230" s="417"/>
      <c r="M230" s="417"/>
      <c r="N230" s="417"/>
      <c r="O230" s="417"/>
      <c r="P230" s="417"/>
      <c r="Q230" s="417"/>
      <c r="R230" s="417"/>
      <c r="S230" s="417"/>
      <c r="T230" s="417"/>
      <c r="U230" s="417"/>
      <c r="V230" s="417"/>
      <c r="X230" s="417"/>
      <c r="Y230" s="417"/>
      <c r="Z230" s="417"/>
      <c r="AA230" s="417"/>
      <c r="AB230" s="417"/>
      <c r="AC230" s="417"/>
      <c r="AE230" s="417"/>
      <c r="AF230" s="417"/>
      <c r="AG230" s="417"/>
      <c r="AH230" s="417"/>
      <c r="AI230" s="417"/>
      <c r="AJ230" s="417"/>
      <c r="AL230" s="417"/>
      <c r="AM230" s="417"/>
      <c r="AN230" s="471"/>
      <c r="AO230" s="411"/>
      <c r="AP230" s="411"/>
      <c r="AQ230" s="411"/>
      <c r="AR230" s="411"/>
      <c r="AS230" s="411"/>
    </row>
    <row r="231" spans="1:45" ht="15" hidden="1" customHeight="1">
      <c r="A231" s="417"/>
      <c r="B231" s="417"/>
      <c r="C231" s="417"/>
      <c r="D231" s="417"/>
      <c r="E231" s="417"/>
      <c r="F231" s="417"/>
      <c r="G231" s="417"/>
      <c r="H231" s="417"/>
      <c r="I231" s="471"/>
      <c r="J231" s="417"/>
      <c r="K231" s="417"/>
      <c r="L231" s="417"/>
      <c r="M231" s="417"/>
      <c r="N231" s="417"/>
      <c r="O231" s="417"/>
      <c r="P231" s="417"/>
      <c r="Q231" s="417"/>
      <c r="R231" s="417"/>
      <c r="S231" s="417"/>
      <c r="T231" s="417"/>
      <c r="U231" s="417"/>
      <c r="V231" s="417"/>
      <c r="X231" s="417"/>
      <c r="Y231" s="417"/>
      <c r="Z231" s="417"/>
      <c r="AA231" s="417"/>
      <c r="AB231" s="417"/>
      <c r="AC231" s="417"/>
      <c r="AE231" s="417"/>
      <c r="AF231" s="417"/>
      <c r="AG231" s="417"/>
      <c r="AH231" s="417"/>
      <c r="AI231" s="417"/>
      <c r="AJ231" s="417"/>
      <c r="AL231" s="417"/>
      <c r="AM231" s="417"/>
      <c r="AN231" s="471"/>
      <c r="AO231" s="411"/>
      <c r="AP231" s="411"/>
      <c r="AQ231" s="411"/>
      <c r="AR231" s="411"/>
      <c r="AS231" s="411"/>
    </row>
    <row r="232" spans="1:45" ht="15" hidden="1" customHeight="1">
      <c r="A232" s="417"/>
      <c r="B232" s="417"/>
      <c r="C232" s="417"/>
      <c r="D232" s="417"/>
      <c r="E232" s="417"/>
      <c r="F232" s="417"/>
      <c r="G232" s="417"/>
      <c r="H232" s="417"/>
      <c r="I232" s="471"/>
      <c r="J232" s="417"/>
      <c r="K232" s="417"/>
      <c r="L232" s="417"/>
      <c r="M232" s="417"/>
      <c r="N232" s="417"/>
      <c r="O232" s="417"/>
      <c r="P232" s="417"/>
      <c r="Q232" s="417"/>
      <c r="R232" s="417"/>
      <c r="S232" s="417"/>
      <c r="T232" s="417"/>
      <c r="U232" s="417"/>
      <c r="V232" s="417"/>
      <c r="X232" s="417"/>
      <c r="Y232" s="417"/>
      <c r="Z232" s="417"/>
      <c r="AA232" s="417"/>
      <c r="AB232" s="417"/>
      <c r="AC232" s="417"/>
      <c r="AE232" s="417"/>
      <c r="AF232" s="417"/>
      <c r="AG232" s="417"/>
      <c r="AH232" s="417"/>
      <c r="AI232" s="417"/>
      <c r="AJ232" s="417"/>
      <c r="AL232" s="417"/>
      <c r="AM232" s="417"/>
      <c r="AN232" s="471"/>
      <c r="AO232" s="411"/>
      <c r="AP232" s="411"/>
      <c r="AQ232" s="411"/>
      <c r="AR232" s="411"/>
      <c r="AS232" s="411"/>
    </row>
    <row r="233" spans="1:45" ht="15" hidden="1" customHeight="1">
      <c r="A233" s="417"/>
      <c r="B233" s="417"/>
      <c r="C233" s="417"/>
      <c r="D233" s="417"/>
      <c r="E233" s="417"/>
      <c r="F233" s="417"/>
      <c r="G233" s="417"/>
      <c r="H233" s="417"/>
      <c r="I233" s="471"/>
      <c r="J233" s="417"/>
      <c r="K233" s="417"/>
      <c r="L233" s="417"/>
      <c r="M233" s="417"/>
      <c r="N233" s="417"/>
      <c r="O233" s="417"/>
      <c r="P233" s="417"/>
      <c r="Q233" s="417"/>
      <c r="R233" s="417"/>
      <c r="S233" s="417"/>
      <c r="T233" s="417"/>
      <c r="U233" s="417"/>
      <c r="V233" s="417"/>
      <c r="X233" s="417"/>
      <c r="Y233" s="417"/>
      <c r="Z233" s="417"/>
      <c r="AA233" s="417"/>
      <c r="AB233" s="417"/>
      <c r="AC233" s="417"/>
      <c r="AE233" s="417"/>
      <c r="AF233" s="417"/>
      <c r="AG233" s="417"/>
      <c r="AH233" s="417"/>
      <c r="AI233" s="417"/>
      <c r="AJ233" s="417"/>
      <c r="AL233" s="417"/>
      <c r="AM233" s="417"/>
      <c r="AN233" s="471"/>
      <c r="AO233" s="411"/>
      <c r="AP233" s="411"/>
      <c r="AQ233" s="411"/>
      <c r="AR233" s="411"/>
      <c r="AS233" s="411"/>
    </row>
    <row r="234" spans="1:45" ht="15" hidden="1" customHeight="1">
      <c r="A234" s="417"/>
      <c r="B234" s="417"/>
      <c r="C234" s="417"/>
      <c r="D234" s="417"/>
      <c r="E234" s="417"/>
      <c r="F234" s="417"/>
      <c r="G234" s="417"/>
      <c r="H234" s="417"/>
      <c r="I234" s="471"/>
      <c r="J234" s="417"/>
      <c r="K234" s="417"/>
      <c r="L234" s="417"/>
      <c r="M234" s="417"/>
      <c r="N234" s="417"/>
      <c r="O234" s="417"/>
      <c r="P234" s="417"/>
      <c r="Q234" s="417"/>
      <c r="R234" s="417"/>
      <c r="S234" s="417"/>
      <c r="T234" s="417"/>
      <c r="U234" s="417"/>
      <c r="V234" s="417"/>
      <c r="X234" s="417"/>
      <c r="Y234" s="417"/>
      <c r="Z234" s="417"/>
      <c r="AA234" s="417"/>
      <c r="AB234" s="417"/>
      <c r="AC234" s="417"/>
      <c r="AE234" s="417"/>
      <c r="AF234" s="417"/>
      <c r="AG234" s="417"/>
      <c r="AH234" s="417"/>
      <c r="AI234" s="417"/>
      <c r="AJ234" s="417"/>
      <c r="AL234" s="417"/>
      <c r="AM234" s="417"/>
      <c r="AN234" s="471"/>
      <c r="AO234" s="411"/>
      <c r="AP234" s="411"/>
      <c r="AQ234" s="411"/>
      <c r="AR234" s="411"/>
      <c r="AS234" s="411"/>
    </row>
    <row r="235" spans="1:45" ht="15" hidden="1" customHeight="1">
      <c r="A235" s="417"/>
      <c r="B235" s="417"/>
      <c r="C235" s="417"/>
      <c r="D235" s="417"/>
      <c r="E235" s="417"/>
      <c r="F235" s="417"/>
      <c r="G235" s="417"/>
      <c r="H235" s="417"/>
      <c r="I235" s="471"/>
      <c r="J235" s="417"/>
      <c r="K235" s="417"/>
      <c r="L235" s="417"/>
      <c r="M235" s="417"/>
      <c r="N235" s="417"/>
      <c r="O235" s="417"/>
      <c r="P235" s="417"/>
      <c r="Q235" s="417"/>
      <c r="R235" s="417"/>
      <c r="S235" s="417"/>
      <c r="T235" s="417"/>
      <c r="U235" s="417"/>
      <c r="V235" s="417"/>
      <c r="X235" s="417"/>
      <c r="Y235" s="417"/>
      <c r="Z235" s="417"/>
      <c r="AA235" s="417"/>
      <c r="AB235" s="417"/>
      <c r="AC235" s="417"/>
      <c r="AE235" s="417"/>
      <c r="AF235" s="417"/>
      <c r="AG235" s="417"/>
      <c r="AH235" s="417"/>
      <c r="AI235" s="417"/>
      <c r="AJ235" s="417"/>
      <c r="AL235" s="417"/>
      <c r="AM235" s="417"/>
      <c r="AN235" s="471"/>
      <c r="AO235" s="411"/>
      <c r="AP235" s="411"/>
      <c r="AQ235" s="411"/>
      <c r="AR235" s="411"/>
      <c r="AS235" s="411"/>
    </row>
    <row r="236" spans="1:45" ht="15" hidden="1" customHeight="1">
      <c r="A236" s="417"/>
      <c r="B236" s="417"/>
      <c r="C236" s="417"/>
      <c r="D236" s="417"/>
      <c r="E236" s="417"/>
      <c r="F236" s="417"/>
      <c r="G236" s="417"/>
      <c r="H236" s="417"/>
      <c r="I236" s="471"/>
      <c r="J236" s="417"/>
      <c r="K236" s="417"/>
      <c r="L236" s="417"/>
      <c r="M236" s="417"/>
      <c r="N236" s="417"/>
      <c r="O236" s="417"/>
      <c r="P236" s="417"/>
      <c r="Q236" s="417"/>
      <c r="R236" s="417"/>
      <c r="S236" s="417"/>
      <c r="T236" s="417"/>
      <c r="U236" s="417"/>
      <c r="V236" s="417"/>
      <c r="X236" s="417"/>
      <c r="Y236" s="417"/>
      <c r="Z236" s="417"/>
      <c r="AA236" s="417"/>
      <c r="AB236" s="417"/>
      <c r="AC236" s="417"/>
      <c r="AE236" s="417"/>
      <c r="AF236" s="417"/>
      <c r="AG236" s="417"/>
      <c r="AH236" s="417"/>
      <c r="AI236" s="417"/>
      <c r="AJ236" s="417"/>
      <c r="AL236" s="417"/>
      <c r="AM236" s="417"/>
      <c r="AN236" s="471"/>
      <c r="AO236" s="411"/>
      <c r="AP236" s="411"/>
      <c r="AQ236" s="411"/>
      <c r="AR236" s="411"/>
      <c r="AS236" s="411"/>
    </row>
    <row r="237" spans="1:45" ht="15" hidden="1" customHeight="1">
      <c r="A237" s="417"/>
      <c r="B237" s="417"/>
      <c r="C237" s="417"/>
      <c r="D237" s="417"/>
      <c r="E237" s="417"/>
      <c r="F237" s="417"/>
      <c r="G237" s="417"/>
      <c r="H237" s="417"/>
      <c r="I237" s="471"/>
      <c r="J237" s="417"/>
      <c r="K237" s="417"/>
      <c r="L237" s="417"/>
      <c r="M237" s="417"/>
      <c r="N237" s="417"/>
      <c r="O237" s="417"/>
      <c r="P237" s="417"/>
      <c r="Q237" s="417"/>
      <c r="R237" s="417"/>
      <c r="S237" s="417"/>
      <c r="T237" s="417"/>
      <c r="U237" s="417"/>
      <c r="V237" s="417"/>
      <c r="X237" s="417"/>
      <c r="Y237" s="417"/>
      <c r="Z237" s="417"/>
      <c r="AA237" s="417"/>
      <c r="AB237" s="417"/>
      <c r="AC237" s="417"/>
      <c r="AE237" s="417"/>
      <c r="AF237" s="417"/>
      <c r="AG237" s="417"/>
      <c r="AH237" s="417"/>
      <c r="AI237" s="417"/>
      <c r="AJ237" s="417"/>
      <c r="AL237" s="417"/>
      <c r="AM237" s="417"/>
      <c r="AN237" s="471"/>
      <c r="AO237" s="411"/>
      <c r="AP237" s="411"/>
      <c r="AQ237" s="411"/>
      <c r="AR237" s="411"/>
      <c r="AS237" s="411"/>
    </row>
    <row r="238" spans="1:45" ht="15" hidden="1" customHeight="1">
      <c r="A238" s="417"/>
      <c r="B238" s="417"/>
      <c r="C238" s="417"/>
      <c r="D238" s="417"/>
      <c r="E238" s="417"/>
      <c r="F238" s="417"/>
      <c r="G238" s="417"/>
      <c r="H238" s="417"/>
      <c r="I238" s="471"/>
      <c r="J238" s="417"/>
      <c r="K238" s="417"/>
      <c r="L238" s="417"/>
      <c r="M238" s="417"/>
      <c r="N238" s="417"/>
      <c r="O238" s="417"/>
      <c r="P238" s="417"/>
      <c r="Q238" s="417"/>
      <c r="R238" s="417"/>
      <c r="S238" s="417"/>
      <c r="T238" s="417"/>
      <c r="U238" s="417"/>
      <c r="V238" s="417"/>
      <c r="X238" s="417"/>
      <c r="Y238" s="417"/>
      <c r="Z238" s="417"/>
      <c r="AA238" s="417"/>
      <c r="AB238" s="417"/>
      <c r="AC238" s="417"/>
      <c r="AE238" s="417"/>
      <c r="AF238" s="417"/>
      <c r="AG238" s="417"/>
      <c r="AH238" s="417"/>
      <c r="AI238" s="417"/>
      <c r="AJ238" s="417"/>
      <c r="AL238" s="417"/>
      <c r="AM238" s="417"/>
      <c r="AN238" s="471"/>
      <c r="AO238" s="411"/>
      <c r="AP238" s="411"/>
      <c r="AQ238" s="411"/>
      <c r="AR238" s="411"/>
      <c r="AS238" s="411"/>
    </row>
    <row r="239" spans="1:45" ht="15" hidden="1" customHeight="1">
      <c r="A239" s="417"/>
      <c r="B239" s="417"/>
      <c r="C239" s="417"/>
      <c r="D239" s="417"/>
      <c r="E239" s="417"/>
      <c r="F239" s="417"/>
      <c r="G239" s="417"/>
      <c r="H239" s="417"/>
      <c r="I239" s="471"/>
      <c r="J239" s="417"/>
      <c r="K239" s="417"/>
      <c r="L239" s="417"/>
      <c r="M239" s="417"/>
      <c r="N239" s="417"/>
      <c r="O239" s="417"/>
      <c r="P239" s="417"/>
      <c r="Q239" s="417"/>
      <c r="R239" s="417"/>
      <c r="S239" s="417"/>
      <c r="T239" s="417"/>
      <c r="U239" s="417"/>
      <c r="V239" s="417"/>
      <c r="X239" s="417"/>
      <c r="Y239" s="417"/>
      <c r="Z239" s="417"/>
      <c r="AA239" s="417"/>
      <c r="AB239" s="417"/>
      <c r="AC239" s="417"/>
      <c r="AE239" s="417"/>
      <c r="AF239" s="417"/>
      <c r="AG239" s="417"/>
      <c r="AH239" s="417"/>
      <c r="AI239" s="417"/>
      <c r="AJ239" s="417"/>
      <c r="AL239" s="417"/>
      <c r="AM239" s="417"/>
      <c r="AN239" s="471"/>
      <c r="AO239" s="411"/>
      <c r="AP239" s="411"/>
      <c r="AQ239" s="411"/>
      <c r="AR239" s="411"/>
      <c r="AS239" s="411"/>
    </row>
    <row r="240" spans="1:45" ht="15" hidden="1" customHeight="1">
      <c r="A240" s="417"/>
      <c r="B240" s="417"/>
      <c r="C240" s="417"/>
      <c r="D240" s="417"/>
      <c r="E240" s="417"/>
      <c r="F240" s="417"/>
      <c r="G240" s="417"/>
      <c r="H240" s="417"/>
      <c r="I240" s="471"/>
      <c r="J240" s="417"/>
      <c r="K240" s="417"/>
      <c r="L240" s="417"/>
      <c r="M240" s="417"/>
      <c r="N240" s="417"/>
      <c r="O240" s="417"/>
      <c r="P240" s="417"/>
      <c r="Q240" s="417"/>
      <c r="R240" s="417"/>
      <c r="S240" s="417"/>
      <c r="T240" s="417"/>
      <c r="U240" s="417"/>
      <c r="V240" s="417"/>
      <c r="X240" s="417"/>
      <c r="Y240" s="417"/>
      <c r="Z240" s="417"/>
      <c r="AA240" s="417"/>
      <c r="AB240" s="417"/>
      <c r="AC240" s="417"/>
      <c r="AE240" s="417"/>
      <c r="AF240" s="417"/>
      <c r="AG240" s="417"/>
      <c r="AH240" s="417"/>
      <c r="AI240" s="417"/>
      <c r="AJ240" s="417"/>
      <c r="AL240" s="417"/>
      <c r="AM240" s="417"/>
      <c r="AN240" s="471"/>
      <c r="AO240" s="411"/>
      <c r="AP240" s="411"/>
      <c r="AQ240" s="411"/>
      <c r="AR240" s="411"/>
      <c r="AS240" s="411"/>
    </row>
    <row r="241" spans="1:45" ht="15" hidden="1" customHeight="1">
      <c r="A241" s="417"/>
      <c r="B241" s="417"/>
      <c r="C241" s="417"/>
      <c r="D241" s="417"/>
      <c r="E241" s="417"/>
      <c r="F241" s="417"/>
      <c r="G241" s="417"/>
      <c r="H241" s="417"/>
      <c r="I241" s="471"/>
      <c r="J241" s="417"/>
      <c r="K241" s="417"/>
      <c r="L241" s="417"/>
      <c r="M241" s="417"/>
      <c r="N241" s="417"/>
      <c r="O241" s="417"/>
      <c r="P241" s="417"/>
      <c r="Q241" s="417"/>
      <c r="R241" s="417"/>
      <c r="S241" s="417"/>
      <c r="T241" s="417"/>
      <c r="U241" s="417"/>
      <c r="V241" s="417"/>
      <c r="X241" s="417"/>
      <c r="Y241" s="417"/>
      <c r="Z241" s="417"/>
      <c r="AA241" s="417"/>
      <c r="AB241" s="417"/>
      <c r="AC241" s="417"/>
      <c r="AE241" s="417"/>
      <c r="AF241" s="417"/>
      <c r="AG241" s="417"/>
      <c r="AH241" s="417"/>
      <c r="AI241" s="417"/>
      <c r="AJ241" s="417"/>
      <c r="AL241" s="417"/>
      <c r="AM241" s="417"/>
      <c r="AN241" s="471"/>
      <c r="AO241" s="411"/>
      <c r="AP241" s="411"/>
      <c r="AQ241" s="411"/>
      <c r="AR241" s="411"/>
      <c r="AS241" s="411"/>
    </row>
    <row r="242" spans="1:45" ht="15" hidden="1" customHeight="1">
      <c r="A242" s="417"/>
      <c r="B242" s="417"/>
      <c r="C242" s="417"/>
      <c r="D242" s="417"/>
      <c r="E242" s="417"/>
      <c r="F242" s="417"/>
      <c r="G242" s="417"/>
      <c r="H242" s="417"/>
      <c r="I242" s="471"/>
      <c r="J242" s="417"/>
      <c r="K242" s="417"/>
      <c r="L242" s="417"/>
      <c r="M242" s="417"/>
      <c r="N242" s="417"/>
      <c r="O242" s="417"/>
      <c r="P242" s="417"/>
      <c r="Q242" s="417"/>
      <c r="R242" s="417"/>
      <c r="S242" s="417"/>
      <c r="T242" s="417"/>
      <c r="U242" s="417"/>
      <c r="V242" s="417"/>
      <c r="X242" s="417"/>
      <c r="Y242" s="417"/>
      <c r="Z242" s="417"/>
      <c r="AA242" s="417"/>
      <c r="AB242" s="417"/>
      <c r="AC242" s="417"/>
      <c r="AE242" s="417"/>
      <c r="AF242" s="417"/>
      <c r="AG242" s="417"/>
      <c r="AH242" s="417"/>
      <c r="AI242" s="417"/>
      <c r="AJ242" s="417"/>
      <c r="AL242" s="417"/>
      <c r="AM242" s="417"/>
      <c r="AN242" s="471"/>
      <c r="AO242" s="411"/>
      <c r="AP242" s="411"/>
      <c r="AQ242" s="411"/>
      <c r="AR242" s="411"/>
      <c r="AS242" s="411"/>
    </row>
    <row r="243" spans="1:45" ht="15" hidden="1" customHeight="1">
      <c r="A243" s="417"/>
      <c r="B243" s="417"/>
      <c r="C243" s="417"/>
      <c r="D243" s="417"/>
      <c r="E243" s="417"/>
      <c r="F243" s="417"/>
      <c r="G243" s="417"/>
      <c r="H243" s="417"/>
      <c r="I243" s="471"/>
      <c r="J243" s="417"/>
      <c r="K243" s="417"/>
      <c r="L243" s="417"/>
      <c r="M243" s="417"/>
      <c r="N243" s="417"/>
      <c r="O243" s="417"/>
      <c r="P243" s="417"/>
      <c r="Q243" s="417"/>
      <c r="R243" s="417"/>
      <c r="S243" s="417"/>
      <c r="T243" s="417"/>
      <c r="U243" s="417"/>
      <c r="V243" s="417"/>
      <c r="X243" s="417"/>
      <c r="Y243" s="417"/>
      <c r="Z243" s="417"/>
      <c r="AA243" s="417"/>
      <c r="AB243" s="417"/>
      <c r="AC243" s="417"/>
      <c r="AE243" s="417"/>
      <c r="AF243" s="417"/>
      <c r="AG243" s="417"/>
      <c r="AH243" s="417"/>
      <c r="AI243" s="417"/>
      <c r="AJ243" s="417"/>
      <c r="AL243" s="417"/>
      <c r="AM243" s="417"/>
      <c r="AN243" s="471"/>
      <c r="AO243" s="411"/>
      <c r="AP243" s="411"/>
      <c r="AQ243" s="411"/>
      <c r="AR243" s="411"/>
      <c r="AS243" s="411"/>
    </row>
    <row r="244" spans="1:45" ht="15" hidden="1" customHeight="1">
      <c r="A244" s="417"/>
      <c r="B244" s="417"/>
      <c r="C244" s="417"/>
      <c r="D244" s="417"/>
      <c r="E244" s="417"/>
      <c r="F244" s="417"/>
      <c r="G244" s="417"/>
      <c r="H244" s="417"/>
      <c r="I244" s="471"/>
      <c r="J244" s="417"/>
      <c r="K244" s="417"/>
      <c r="L244" s="417"/>
      <c r="M244" s="417"/>
      <c r="N244" s="417"/>
      <c r="O244" s="417"/>
      <c r="P244" s="417"/>
      <c r="Q244" s="417"/>
      <c r="R244" s="417"/>
      <c r="S244" s="417"/>
      <c r="T244" s="417"/>
      <c r="U244" s="417"/>
      <c r="V244" s="417"/>
      <c r="X244" s="417"/>
      <c r="Y244" s="417"/>
      <c r="Z244" s="417"/>
      <c r="AA244" s="417"/>
      <c r="AB244" s="417"/>
      <c r="AC244" s="417"/>
      <c r="AE244" s="417"/>
      <c r="AF244" s="417"/>
      <c r="AG244" s="417"/>
      <c r="AH244" s="417"/>
      <c r="AI244" s="417"/>
      <c r="AJ244" s="417"/>
      <c r="AL244" s="417"/>
      <c r="AM244" s="417"/>
      <c r="AN244" s="471"/>
      <c r="AO244" s="411"/>
      <c r="AP244" s="411"/>
      <c r="AQ244" s="411"/>
      <c r="AR244" s="411"/>
      <c r="AS244" s="411"/>
    </row>
    <row r="245" spans="1:45" ht="15" hidden="1" customHeight="1">
      <c r="A245" s="417"/>
      <c r="B245" s="417"/>
      <c r="C245" s="417"/>
      <c r="D245" s="417"/>
      <c r="E245" s="417"/>
      <c r="F245" s="417"/>
      <c r="G245" s="417"/>
      <c r="H245" s="417"/>
      <c r="I245" s="471"/>
      <c r="J245" s="417"/>
      <c r="K245" s="417"/>
      <c r="L245" s="417"/>
      <c r="M245" s="417"/>
      <c r="N245" s="417"/>
      <c r="O245" s="417"/>
      <c r="P245" s="417"/>
      <c r="Q245" s="417"/>
      <c r="R245" s="417"/>
      <c r="S245" s="417"/>
      <c r="T245" s="417"/>
      <c r="U245" s="417"/>
      <c r="V245" s="417"/>
      <c r="X245" s="417"/>
      <c r="Y245" s="417"/>
      <c r="Z245" s="417"/>
      <c r="AA245" s="417"/>
      <c r="AB245" s="417"/>
      <c r="AC245" s="417"/>
      <c r="AE245" s="417"/>
      <c r="AF245" s="417"/>
      <c r="AG245" s="417"/>
      <c r="AH245" s="417"/>
      <c r="AI245" s="417"/>
      <c r="AJ245" s="417"/>
      <c r="AL245" s="417"/>
      <c r="AM245" s="417"/>
      <c r="AN245" s="471"/>
      <c r="AO245" s="411"/>
      <c r="AP245" s="411"/>
      <c r="AQ245" s="411"/>
      <c r="AR245" s="411"/>
      <c r="AS245" s="411"/>
    </row>
    <row r="246" spans="1:45" ht="15" hidden="1" customHeight="1">
      <c r="A246" s="417"/>
      <c r="B246" s="417"/>
      <c r="C246" s="417"/>
      <c r="D246" s="417"/>
      <c r="E246" s="417"/>
      <c r="F246" s="417"/>
      <c r="G246" s="417"/>
      <c r="H246" s="417"/>
      <c r="I246" s="471"/>
      <c r="J246" s="417"/>
      <c r="K246" s="417"/>
      <c r="L246" s="417"/>
      <c r="M246" s="417"/>
      <c r="N246" s="417"/>
      <c r="O246" s="417"/>
      <c r="P246" s="417"/>
      <c r="Q246" s="417"/>
      <c r="R246" s="417"/>
      <c r="S246" s="417"/>
      <c r="T246" s="417"/>
      <c r="U246" s="417"/>
      <c r="V246" s="417"/>
      <c r="X246" s="417"/>
      <c r="Y246" s="417"/>
      <c r="Z246" s="417"/>
      <c r="AA246" s="417"/>
      <c r="AB246" s="417"/>
      <c r="AC246" s="417"/>
      <c r="AE246" s="417"/>
      <c r="AF246" s="417"/>
      <c r="AG246" s="417"/>
      <c r="AH246" s="417"/>
      <c r="AI246" s="417"/>
      <c r="AJ246" s="417"/>
      <c r="AL246" s="417"/>
      <c r="AM246" s="417"/>
      <c r="AN246" s="471"/>
      <c r="AO246" s="411"/>
      <c r="AP246" s="411"/>
      <c r="AQ246" s="411"/>
      <c r="AR246" s="411"/>
      <c r="AS246" s="411"/>
    </row>
    <row r="247" spans="1:45" ht="15" hidden="1" customHeight="1">
      <c r="A247" s="417"/>
      <c r="B247" s="417"/>
      <c r="C247" s="417"/>
      <c r="D247" s="417"/>
      <c r="E247" s="417"/>
      <c r="F247" s="417"/>
      <c r="G247" s="417"/>
      <c r="H247" s="417"/>
      <c r="I247" s="471"/>
      <c r="J247" s="417"/>
      <c r="K247" s="417"/>
      <c r="L247" s="417"/>
      <c r="M247" s="417"/>
      <c r="N247" s="417"/>
      <c r="O247" s="417"/>
      <c r="P247" s="417"/>
      <c r="Q247" s="417"/>
      <c r="R247" s="417"/>
      <c r="S247" s="417"/>
      <c r="T247" s="417"/>
      <c r="U247" s="417"/>
      <c r="V247" s="417"/>
      <c r="X247" s="417"/>
      <c r="Y247" s="417"/>
      <c r="Z247" s="417"/>
      <c r="AA247" s="417"/>
      <c r="AB247" s="417"/>
      <c r="AC247" s="417"/>
      <c r="AE247" s="417"/>
      <c r="AF247" s="417"/>
      <c r="AG247" s="417"/>
      <c r="AH247" s="417"/>
      <c r="AI247" s="417"/>
      <c r="AJ247" s="417"/>
      <c r="AL247" s="417"/>
      <c r="AM247" s="417"/>
      <c r="AN247" s="471"/>
      <c r="AO247" s="411"/>
      <c r="AP247" s="411"/>
      <c r="AQ247" s="411"/>
      <c r="AR247" s="411"/>
      <c r="AS247" s="411"/>
    </row>
    <row r="248" spans="1:45" ht="15" hidden="1" customHeight="1">
      <c r="A248" s="417"/>
      <c r="B248" s="417"/>
      <c r="C248" s="417"/>
      <c r="D248" s="417"/>
      <c r="E248" s="417"/>
      <c r="F248" s="417"/>
      <c r="G248" s="417"/>
      <c r="H248" s="417"/>
      <c r="I248" s="471"/>
      <c r="J248" s="417"/>
      <c r="K248" s="417"/>
      <c r="L248" s="417"/>
      <c r="M248" s="417"/>
      <c r="N248" s="417"/>
      <c r="O248" s="417"/>
      <c r="P248" s="417"/>
      <c r="Q248" s="417"/>
      <c r="R248" s="417"/>
      <c r="S248" s="417"/>
      <c r="T248" s="417"/>
      <c r="U248" s="417"/>
      <c r="V248" s="417"/>
      <c r="X248" s="417"/>
      <c r="Y248" s="417"/>
      <c r="Z248" s="417"/>
      <c r="AA248" s="417"/>
      <c r="AB248" s="417"/>
      <c r="AC248" s="417"/>
      <c r="AE248" s="417"/>
      <c r="AF248" s="417"/>
      <c r="AG248" s="417"/>
      <c r="AH248" s="417"/>
      <c r="AI248" s="417"/>
      <c r="AJ248" s="417"/>
      <c r="AL248" s="417"/>
      <c r="AM248" s="417"/>
      <c r="AN248" s="471"/>
      <c r="AO248" s="411"/>
      <c r="AP248" s="411"/>
      <c r="AQ248" s="411"/>
      <c r="AR248" s="411"/>
      <c r="AS248" s="411"/>
    </row>
    <row r="249" spans="1:45" ht="15" hidden="1" customHeight="1">
      <c r="A249" s="417"/>
      <c r="B249" s="417"/>
      <c r="C249" s="417"/>
      <c r="D249" s="417"/>
      <c r="E249" s="417"/>
      <c r="F249" s="417"/>
      <c r="G249" s="417"/>
      <c r="H249" s="417"/>
      <c r="I249" s="471"/>
      <c r="J249" s="417"/>
      <c r="K249" s="417"/>
      <c r="L249" s="417"/>
      <c r="M249" s="417"/>
      <c r="N249" s="417"/>
      <c r="O249" s="417"/>
      <c r="P249" s="417"/>
      <c r="Q249" s="417"/>
      <c r="R249" s="417"/>
      <c r="S249" s="417"/>
      <c r="T249" s="417"/>
      <c r="U249" s="417"/>
      <c r="V249" s="417"/>
      <c r="X249" s="417"/>
      <c r="Y249" s="417"/>
      <c r="Z249" s="417"/>
      <c r="AA249" s="417"/>
      <c r="AB249" s="417"/>
      <c r="AC249" s="417"/>
      <c r="AE249" s="417"/>
      <c r="AF249" s="417"/>
      <c r="AG249" s="417"/>
      <c r="AH249" s="417"/>
      <c r="AI249" s="417"/>
      <c r="AJ249" s="417"/>
      <c r="AL249" s="417"/>
      <c r="AM249" s="417"/>
      <c r="AN249" s="471"/>
      <c r="AO249" s="411"/>
      <c r="AP249" s="411"/>
      <c r="AQ249" s="411"/>
      <c r="AR249" s="411"/>
      <c r="AS249" s="411"/>
    </row>
    <row r="250" spans="1:45" ht="15" hidden="1" customHeight="1">
      <c r="A250" s="417"/>
      <c r="B250" s="417"/>
      <c r="C250" s="417"/>
      <c r="D250" s="417"/>
      <c r="E250" s="417"/>
      <c r="F250" s="417"/>
      <c r="G250" s="417"/>
      <c r="H250" s="417"/>
      <c r="I250" s="471"/>
      <c r="J250" s="417"/>
      <c r="K250" s="417"/>
      <c r="L250" s="417"/>
      <c r="M250" s="417"/>
      <c r="N250" s="417"/>
      <c r="O250" s="417"/>
      <c r="P250" s="417"/>
      <c r="Q250" s="417"/>
      <c r="R250" s="417"/>
      <c r="S250" s="417"/>
      <c r="T250" s="417"/>
      <c r="U250" s="417"/>
      <c r="V250" s="417"/>
      <c r="X250" s="417"/>
      <c r="Y250" s="417"/>
      <c r="Z250" s="417"/>
      <c r="AA250" s="417"/>
      <c r="AB250" s="417"/>
      <c r="AC250" s="417"/>
      <c r="AE250" s="417"/>
      <c r="AF250" s="417"/>
      <c r="AG250" s="417"/>
      <c r="AH250" s="417"/>
      <c r="AI250" s="417"/>
      <c r="AJ250" s="417"/>
      <c r="AL250" s="417"/>
      <c r="AM250" s="417"/>
      <c r="AN250" s="471"/>
      <c r="AO250" s="411"/>
      <c r="AP250" s="411"/>
      <c r="AQ250" s="411"/>
      <c r="AR250" s="411"/>
      <c r="AS250" s="411"/>
    </row>
    <row r="251" spans="1:45" ht="15" hidden="1" customHeight="1">
      <c r="A251" s="417"/>
      <c r="B251" s="417"/>
      <c r="C251" s="417"/>
      <c r="D251" s="417"/>
      <c r="E251" s="417"/>
      <c r="F251" s="417"/>
      <c r="G251" s="417"/>
      <c r="H251" s="417"/>
      <c r="I251" s="471"/>
      <c r="J251" s="417"/>
      <c r="K251" s="417"/>
      <c r="L251" s="417"/>
      <c r="M251" s="417"/>
      <c r="N251" s="417"/>
      <c r="O251" s="417"/>
      <c r="P251" s="417"/>
      <c r="Q251" s="417"/>
      <c r="R251" s="417"/>
      <c r="S251" s="417"/>
      <c r="T251" s="417"/>
      <c r="U251" s="417"/>
      <c r="V251" s="417"/>
      <c r="X251" s="417"/>
      <c r="Y251" s="417"/>
      <c r="Z251" s="417"/>
      <c r="AA251" s="417"/>
      <c r="AB251" s="417"/>
      <c r="AC251" s="417"/>
      <c r="AE251" s="417"/>
      <c r="AF251" s="417"/>
      <c r="AG251" s="417"/>
      <c r="AH251" s="417"/>
      <c r="AI251" s="417"/>
      <c r="AJ251" s="417"/>
      <c r="AL251" s="417"/>
      <c r="AM251" s="417"/>
      <c r="AN251" s="471"/>
      <c r="AO251" s="411"/>
      <c r="AP251" s="411"/>
      <c r="AQ251" s="411"/>
      <c r="AR251" s="411"/>
      <c r="AS251" s="411"/>
    </row>
    <row r="252" spans="1:45" ht="15" hidden="1" customHeight="1">
      <c r="A252" s="417"/>
      <c r="B252" s="417"/>
      <c r="C252" s="417"/>
      <c r="D252" s="417"/>
      <c r="E252" s="417"/>
      <c r="F252" s="417"/>
      <c r="G252" s="417"/>
      <c r="H252" s="417"/>
      <c r="I252" s="471"/>
      <c r="J252" s="417"/>
      <c r="K252" s="417"/>
      <c r="L252" s="417"/>
      <c r="M252" s="417"/>
      <c r="N252" s="417"/>
      <c r="O252" s="417"/>
      <c r="P252" s="417"/>
      <c r="Q252" s="417"/>
      <c r="R252" s="417"/>
      <c r="S252" s="417"/>
      <c r="T252" s="417"/>
      <c r="U252" s="417"/>
      <c r="V252" s="417"/>
      <c r="X252" s="417"/>
      <c r="Y252" s="417"/>
      <c r="Z252" s="417"/>
      <c r="AA252" s="417"/>
      <c r="AB252" s="417"/>
      <c r="AC252" s="417"/>
      <c r="AE252" s="417"/>
      <c r="AF252" s="417"/>
      <c r="AG252" s="417"/>
      <c r="AH252" s="417"/>
      <c r="AI252" s="417"/>
      <c r="AJ252" s="417"/>
      <c r="AL252" s="417"/>
      <c r="AM252" s="417"/>
      <c r="AN252" s="471"/>
      <c r="AO252" s="411"/>
      <c r="AP252" s="411"/>
      <c r="AQ252" s="411"/>
      <c r="AR252" s="411"/>
      <c r="AS252" s="411"/>
    </row>
    <row r="253" spans="1:45" ht="15" hidden="1" customHeight="1">
      <c r="A253" s="417"/>
      <c r="B253" s="417"/>
      <c r="C253" s="417"/>
      <c r="D253" s="417"/>
      <c r="E253" s="417"/>
      <c r="F253" s="417"/>
      <c r="G253" s="417"/>
      <c r="H253" s="417"/>
      <c r="I253" s="471"/>
      <c r="J253" s="417"/>
      <c r="K253" s="417"/>
      <c r="L253" s="417"/>
      <c r="M253" s="417"/>
      <c r="N253" s="417"/>
      <c r="O253" s="417"/>
      <c r="P253" s="417"/>
      <c r="Q253" s="417"/>
      <c r="R253" s="417"/>
      <c r="S253" s="417"/>
      <c r="T253" s="417"/>
      <c r="U253" s="417"/>
      <c r="V253" s="417"/>
      <c r="X253" s="417"/>
      <c r="Y253" s="417"/>
      <c r="Z253" s="417"/>
      <c r="AA253" s="417"/>
      <c r="AB253" s="417"/>
      <c r="AC253" s="417"/>
      <c r="AE253" s="417"/>
      <c r="AF253" s="417"/>
      <c r="AG253" s="417"/>
      <c r="AH253" s="417"/>
      <c r="AI253" s="417"/>
      <c r="AJ253" s="417"/>
      <c r="AL253" s="417"/>
      <c r="AM253" s="417"/>
      <c r="AN253" s="471"/>
      <c r="AO253" s="411"/>
      <c r="AP253" s="411"/>
      <c r="AQ253" s="411"/>
      <c r="AR253" s="411"/>
      <c r="AS253" s="411"/>
    </row>
    <row r="254" spans="1:45" ht="15" hidden="1" customHeight="1">
      <c r="A254" s="417"/>
      <c r="B254" s="417"/>
      <c r="C254" s="417"/>
      <c r="D254" s="417"/>
      <c r="E254" s="417"/>
      <c r="F254" s="417"/>
      <c r="G254" s="417"/>
      <c r="H254" s="417"/>
      <c r="I254" s="471"/>
      <c r="J254" s="417"/>
      <c r="K254" s="417"/>
      <c r="L254" s="417"/>
      <c r="M254" s="417"/>
      <c r="N254" s="417"/>
      <c r="O254" s="417"/>
      <c r="P254" s="417"/>
      <c r="Q254" s="417"/>
      <c r="R254" s="417"/>
      <c r="S254" s="417"/>
      <c r="T254" s="417"/>
      <c r="U254" s="417"/>
      <c r="V254" s="417"/>
      <c r="X254" s="417"/>
      <c r="Y254" s="417"/>
      <c r="Z254" s="417"/>
      <c r="AA254" s="417"/>
      <c r="AB254" s="417"/>
      <c r="AC254" s="417"/>
      <c r="AE254" s="417"/>
      <c r="AF254" s="417"/>
      <c r="AG254" s="417"/>
      <c r="AH254" s="417"/>
      <c r="AI254" s="417"/>
      <c r="AJ254" s="417"/>
      <c r="AL254" s="417"/>
      <c r="AM254" s="417"/>
      <c r="AN254" s="471"/>
      <c r="AO254" s="411"/>
      <c r="AP254" s="411"/>
      <c r="AQ254" s="411"/>
      <c r="AR254" s="411"/>
      <c r="AS254" s="411"/>
    </row>
    <row r="255" spans="1:45" ht="15" hidden="1" customHeight="1">
      <c r="A255" s="417"/>
      <c r="B255" s="417"/>
      <c r="C255" s="417"/>
      <c r="D255" s="417"/>
      <c r="E255" s="417"/>
      <c r="F255" s="417"/>
      <c r="G255" s="417"/>
      <c r="H255" s="417"/>
      <c r="I255" s="471"/>
      <c r="J255" s="417"/>
      <c r="K255" s="417"/>
      <c r="L255" s="417"/>
      <c r="M255" s="417"/>
      <c r="N255" s="417"/>
      <c r="O255" s="417"/>
      <c r="P255" s="417"/>
      <c r="Q255" s="417"/>
      <c r="R255" s="417"/>
      <c r="S255" s="417"/>
      <c r="T255" s="417"/>
      <c r="U255" s="417"/>
      <c r="V255" s="417"/>
      <c r="X255" s="417"/>
      <c r="Y255" s="417"/>
      <c r="Z255" s="417"/>
      <c r="AA255" s="417"/>
      <c r="AB255" s="417"/>
      <c r="AC255" s="417"/>
      <c r="AE255" s="417"/>
      <c r="AF255" s="417"/>
      <c r="AG255" s="417"/>
      <c r="AH255" s="417"/>
      <c r="AI255" s="417"/>
      <c r="AJ255" s="417"/>
      <c r="AL255" s="417"/>
      <c r="AM255" s="417"/>
      <c r="AN255" s="471"/>
      <c r="AO255" s="411"/>
      <c r="AP255" s="411"/>
      <c r="AQ255" s="411"/>
      <c r="AR255" s="411"/>
      <c r="AS255" s="411"/>
    </row>
    <row r="256" spans="1:45" ht="15" hidden="1" customHeight="1">
      <c r="A256" s="417"/>
      <c r="B256" s="417"/>
      <c r="C256" s="417"/>
      <c r="D256" s="417"/>
      <c r="E256" s="417"/>
      <c r="F256" s="417"/>
      <c r="G256" s="417"/>
      <c r="H256" s="417"/>
      <c r="I256" s="471"/>
      <c r="J256" s="417"/>
      <c r="K256" s="417"/>
      <c r="L256" s="417"/>
      <c r="M256" s="417"/>
      <c r="N256" s="417"/>
      <c r="O256" s="417"/>
      <c r="P256" s="417"/>
      <c r="Q256" s="417"/>
      <c r="R256" s="417"/>
      <c r="S256" s="417"/>
      <c r="T256" s="417"/>
      <c r="U256" s="417"/>
      <c r="V256" s="417"/>
      <c r="X256" s="417"/>
      <c r="Y256" s="417"/>
      <c r="Z256" s="417"/>
      <c r="AA256" s="417"/>
      <c r="AB256" s="417"/>
      <c r="AC256" s="417"/>
      <c r="AE256" s="417"/>
      <c r="AF256" s="417"/>
      <c r="AG256" s="417"/>
      <c r="AH256" s="417"/>
      <c r="AI256" s="417"/>
      <c r="AJ256" s="417"/>
      <c r="AL256" s="417"/>
      <c r="AM256" s="417"/>
      <c r="AN256" s="471"/>
      <c r="AO256" s="411"/>
      <c r="AP256" s="411"/>
      <c r="AQ256" s="411"/>
      <c r="AR256" s="411"/>
      <c r="AS256" s="411"/>
    </row>
    <row r="257" spans="1:45" ht="15" hidden="1" customHeight="1">
      <c r="A257" s="417"/>
      <c r="B257" s="417"/>
      <c r="C257" s="417"/>
      <c r="D257" s="417"/>
      <c r="E257" s="417"/>
      <c r="F257" s="417"/>
      <c r="G257" s="417"/>
      <c r="H257" s="417"/>
      <c r="I257" s="471"/>
      <c r="J257" s="417"/>
      <c r="K257" s="417"/>
      <c r="L257" s="417"/>
      <c r="M257" s="417"/>
      <c r="N257" s="417"/>
      <c r="O257" s="417"/>
      <c r="P257" s="417"/>
      <c r="Q257" s="417"/>
      <c r="R257" s="417"/>
      <c r="S257" s="417"/>
      <c r="T257" s="417"/>
      <c r="U257" s="417"/>
      <c r="V257" s="417"/>
      <c r="X257" s="417"/>
      <c r="Y257" s="417"/>
      <c r="Z257" s="417"/>
      <c r="AA257" s="417"/>
      <c r="AB257" s="417"/>
      <c r="AC257" s="417"/>
      <c r="AE257" s="417"/>
      <c r="AF257" s="417"/>
      <c r="AG257" s="417"/>
      <c r="AH257" s="417"/>
      <c r="AI257" s="417"/>
      <c r="AJ257" s="417"/>
      <c r="AL257" s="417"/>
      <c r="AM257" s="417"/>
      <c r="AN257" s="471"/>
      <c r="AO257" s="411"/>
      <c r="AP257" s="411"/>
      <c r="AQ257" s="411"/>
      <c r="AR257" s="411"/>
      <c r="AS257" s="411"/>
    </row>
    <row r="258" spans="1:45" ht="15" hidden="1" customHeight="1">
      <c r="A258" s="417"/>
      <c r="B258" s="417"/>
      <c r="C258" s="417"/>
      <c r="D258" s="417"/>
      <c r="E258" s="417"/>
      <c r="F258" s="417"/>
      <c r="G258" s="417"/>
      <c r="H258" s="417"/>
      <c r="I258" s="471"/>
      <c r="J258" s="417"/>
      <c r="K258" s="417"/>
      <c r="L258" s="417"/>
      <c r="M258" s="417"/>
      <c r="N258" s="417"/>
      <c r="O258" s="417"/>
      <c r="P258" s="417"/>
      <c r="Q258" s="417"/>
      <c r="R258" s="417"/>
      <c r="S258" s="417"/>
      <c r="T258" s="417"/>
      <c r="U258" s="417"/>
      <c r="V258" s="417"/>
      <c r="X258" s="417"/>
      <c r="Y258" s="417"/>
      <c r="Z258" s="417"/>
      <c r="AA258" s="417"/>
      <c r="AB258" s="417"/>
      <c r="AC258" s="417"/>
      <c r="AE258" s="417"/>
      <c r="AF258" s="417"/>
      <c r="AG258" s="417"/>
      <c r="AH258" s="417"/>
      <c r="AI258" s="417"/>
      <c r="AJ258" s="417"/>
      <c r="AL258" s="417"/>
      <c r="AM258" s="417"/>
      <c r="AN258" s="471"/>
      <c r="AO258" s="411"/>
      <c r="AP258" s="411"/>
      <c r="AQ258" s="411"/>
      <c r="AR258" s="411"/>
      <c r="AS258" s="411"/>
    </row>
    <row r="259" spans="1:45" ht="15" hidden="1" customHeight="1">
      <c r="A259" s="417"/>
      <c r="B259" s="417"/>
      <c r="C259" s="417"/>
      <c r="D259" s="417"/>
      <c r="E259" s="417"/>
      <c r="F259" s="417"/>
      <c r="G259" s="417"/>
      <c r="H259" s="417"/>
      <c r="I259" s="471"/>
      <c r="J259" s="417"/>
      <c r="K259" s="417"/>
      <c r="L259" s="417"/>
      <c r="M259" s="417"/>
      <c r="N259" s="417"/>
      <c r="O259" s="417"/>
      <c r="P259" s="417"/>
      <c r="Q259" s="417"/>
      <c r="R259" s="417"/>
      <c r="S259" s="417"/>
      <c r="T259" s="417"/>
      <c r="U259" s="417"/>
      <c r="V259" s="417"/>
      <c r="X259" s="417"/>
      <c r="Y259" s="417"/>
      <c r="Z259" s="417"/>
      <c r="AA259" s="417"/>
      <c r="AB259" s="417"/>
      <c r="AC259" s="417"/>
      <c r="AE259" s="417"/>
      <c r="AF259" s="417"/>
      <c r="AG259" s="417"/>
      <c r="AH259" s="417"/>
      <c r="AI259" s="417"/>
      <c r="AJ259" s="417"/>
      <c r="AL259" s="417"/>
      <c r="AM259" s="417"/>
      <c r="AN259" s="471"/>
      <c r="AO259" s="411"/>
      <c r="AP259" s="411"/>
      <c r="AQ259" s="411"/>
      <c r="AR259" s="411"/>
      <c r="AS259" s="411"/>
    </row>
    <row r="260" spans="1:45" ht="15" hidden="1" customHeight="1">
      <c r="A260" s="417"/>
      <c r="B260" s="417"/>
      <c r="C260" s="417"/>
      <c r="D260" s="417"/>
      <c r="E260" s="417"/>
      <c r="F260" s="417"/>
      <c r="G260" s="417"/>
      <c r="H260" s="417"/>
      <c r="I260" s="471"/>
      <c r="J260" s="417"/>
      <c r="K260" s="417"/>
      <c r="L260" s="417"/>
      <c r="M260" s="417"/>
      <c r="N260" s="417"/>
      <c r="O260" s="417"/>
      <c r="P260" s="417"/>
      <c r="Q260" s="417"/>
      <c r="R260" s="417"/>
      <c r="S260" s="417"/>
      <c r="T260" s="417"/>
      <c r="U260" s="417"/>
      <c r="V260" s="417"/>
      <c r="X260" s="417"/>
      <c r="Y260" s="417"/>
      <c r="Z260" s="417"/>
      <c r="AA260" s="417"/>
      <c r="AB260" s="417"/>
      <c r="AC260" s="417"/>
      <c r="AE260" s="417"/>
      <c r="AF260" s="417"/>
      <c r="AG260" s="417"/>
      <c r="AH260" s="417"/>
      <c r="AI260" s="417"/>
      <c r="AJ260" s="417"/>
      <c r="AL260" s="417"/>
      <c r="AM260" s="417"/>
      <c r="AN260" s="471"/>
      <c r="AO260" s="411"/>
      <c r="AP260" s="411"/>
      <c r="AQ260" s="411"/>
      <c r="AR260" s="411"/>
      <c r="AS260" s="411"/>
    </row>
    <row r="261" spans="1:45" ht="15" hidden="1" customHeight="1">
      <c r="A261" s="417"/>
      <c r="B261" s="417"/>
      <c r="C261" s="417"/>
      <c r="D261" s="417"/>
      <c r="E261" s="417"/>
      <c r="F261" s="417"/>
      <c r="G261" s="417"/>
      <c r="H261" s="417"/>
      <c r="I261" s="471"/>
      <c r="J261" s="417"/>
      <c r="K261" s="417"/>
      <c r="L261" s="417"/>
      <c r="M261" s="417"/>
      <c r="N261" s="417"/>
      <c r="O261" s="417"/>
      <c r="P261" s="417"/>
      <c r="Q261" s="417"/>
      <c r="R261" s="417"/>
      <c r="S261" s="417"/>
      <c r="T261" s="417"/>
      <c r="U261" s="417"/>
      <c r="V261" s="417"/>
      <c r="X261" s="417"/>
      <c r="Y261" s="417"/>
      <c r="Z261" s="417"/>
      <c r="AA261" s="417"/>
      <c r="AB261" s="417"/>
      <c r="AC261" s="417"/>
      <c r="AE261" s="417"/>
      <c r="AF261" s="417"/>
      <c r="AG261" s="417"/>
      <c r="AH261" s="417"/>
      <c r="AI261" s="417"/>
      <c r="AJ261" s="417"/>
      <c r="AL261" s="417"/>
      <c r="AM261" s="417"/>
      <c r="AN261" s="471"/>
      <c r="AO261" s="411"/>
      <c r="AP261" s="411"/>
      <c r="AQ261" s="411"/>
      <c r="AR261" s="411"/>
      <c r="AS261" s="411"/>
    </row>
    <row r="262" spans="1:45" ht="15" hidden="1" customHeight="1">
      <c r="A262" s="417"/>
      <c r="B262" s="417"/>
      <c r="C262" s="417"/>
      <c r="D262" s="417"/>
      <c r="E262" s="417"/>
      <c r="F262" s="417"/>
      <c r="G262" s="417"/>
      <c r="H262" s="417"/>
      <c r="I262" s="471"/>
      <c r="J262" s="417"/>
      <c r="K262" s="417"/>
      <c r="L262" s="417"/>
      <c r="M262" s="417"/>
      <c r="N262" s="417"/>
      <c r="O262" s="417"/>
      <c r="P262" s="417"/>
      <c r="Q262" s="417"/>
      <c r="R262" s="417"/>
      <c r="S262" s="417"/>
      <c r="T262" s="417"/>
      <c r="U262" s="417"/>
      <c r="V262" s="417"/>
      <c r="X262" s="417"/>
      <c r="Y262" s="417"/>
      <c r="Z262" s="417"/>
      <c r="AA262" s="417"/>
      <c r="AB262" s="417"/>
      <c r="AC262" s="417"/>
      <c r="AE262" s="417"/>
      <c r="AF262" s="417"/>
      <c r="AG262" s="417"/>
      <c r="AH262" s="417"/>
      <c r="AI262" s="417"/>
      <c r="AJ262" s="417"/>
      <c r="AL262" s="417"/>
      <c r="AM262" s="417"/>
      <c r="AN262" s="471"/>
      <c r="AO262" s="411"/>
      <c r="AP262" s="411"/>
      <c r="AQ262" s="411"/>
      <c r="AR262" s="411"/>
      <c r="AS262" s="411"/>
    </row>
    <row r="263" spans="1:45" ht="15" hidden="1" customHeight="1">
      <c r="A263" s="417"/>
      <c r="B263" s="417"/>
      <c r="C263" s="417"/>
      <c r="D263" s="417"/>
      <c r="E263" s="417"/>
      <c r="F263" s="417"/>
      <c r="G263" s="417"/>
      <c r="H263" s="417"/>
      <c r="I263" s="471"/>
      <c r="J263" s="417"/>
      <c r="K263" s="417"/>
      <c r="L263" s="417"/>
      <c r="M263" s="417"/>
      <c r="N263" s="417"/>
      <c r="O263" s="417"/>
      <c r="P263" s="417"/>
      <c r="Q263" s="417"/>
      <c r="R263" s="417"/>
      <c r="S263" s="417"/>
      <c r="T263" s="417"/>
      <c r="U263" s="417"/>
      <c r="V263" s="417"/>
      <c r="X263" s="417"/>
      <c r="Y263" s="417"/>
      <c r="Z263" s="417"/>
      <c r="AA263" s="417"/>
      <c r="AB263" s="417"/>
      <c r="AC263" s="417"/>
      <c r="AE263" s="417"/>
      <c r="AF263" s="417"/>
      <c r="AG263" s="417"/>
      <c r="AH263" s="417"/>
      <c r="AI263" s="417"/>
      <c r="AJ263" s="417"/>
      <c r="AL263" s="417"/>
      <c r="AM263" s="417"/>
      <c r="AN263" s="471"/>
      <c r="AO263" s="411"/>
      <c r="AP263" s="411"/>
      <c r="AQ263" s="411"/>
      <c r="AR263" s="411"/>
      <c r="AS263" s="411"/>
    </row>
    <row r="264" spans="1:45" ht="15" hidden="1" customHeight="1">
      <c r="A264" s="417"/>
      <c r="B264" s="417"/>
      <c r="C264" s="417"/>
      <c r="D264" s="417"/>
      <c r="E264" s="417"/>
      <c r="F264" s="417"/>
      <c r="G264" s="417"/>
      <c r="H264" s="417"/>
      <c r="I264" s="471"/>
      <c r="J264" s="417"/>
      <c r="K264" s="417"/>
      <c r="L264" s="417"/>
      <c r="M264" s="417"/>
      <c r="N264" s="417"/>
      <c r="O264" s="417"/>
      <c r="P264" s="417"/>
      <c r="Q264" s="417"/>
      <c r="R264" s="417"/>
      <c r="S264" s="417"/>
      <c r="T264" s="417"/>
      <c r="U264" s="417"/>
      <c r="V264" s="417"/>
      <c r="X264" s="417"/>
      <c r="Y264" s="417"/>
      <c r="Z264" s="417"/>
      <c r="AA264" s="417"/>
      <c r="AB264" s="417"/>
      <c r="AC264" s="417"/>
      <c r="AE264" s="417"/>
      <c r="AF264" s="417"/>
      <c r="AG264" s="417"/>
      <c r="AH264" s="417"/>
      <c r="AI264" s="417"/>
      <c r="AJ264" s="417"/>
      <c r="AL264" s="417"/>
      <c r="AM264" s="417"/>
      <c r="AN264" s="471"/>
      <c r="AO264" s="411"/>
      <c r="AP264" s="411"/>
      <c r="AQ264" s="411"/>
      <c r="AR264" s="411"/>
      <c r="AS264" s="411"/>
    </row>
    <row r="265" spans="1:45" ht="15" hidden="1" customHeight="1">
      <c r="A265" s="417"/>
      <c r="B265" s="417"/>
      <c r="C265" s="417"/>
      <c r="D265" s="417"/>
      <c r="E265" s="417"/>
      <c r="F265" s="417"/>
      <c r="G265" s="417"/>
      <c r="H265" s="417"/>
      <c r="I265" s="471"/>
      <c r="J265" s="417"/>
      <c r="K265" s="417"/>
      <c r="L265" s="417"/>
      <c r="M265" s="417"/>
      <c r="N265" s="417"/>
      <c r="O265" s="417"/>
      <c r="P265" s="417"/>
      <c r="Q265" s="417"/>
      <c r="R265" s="417"/>
      <c r="S265" s="417"/>
      <c r="T265" s="417"/>
      <c r="U265" s="417"/>
      <c r="V265" s="417"/>
      <c r="X265" s="417"/>
      <c r="Y265" s="417"/>
      <c r="Z265" s="417"/>
      <c r="AA265" s="417"/>
      <c r="AB265" s="417"/>
      <c r="AC265" s="417"/>
      <c r="AE265" s="417"/>
      <c r="AF265" s="417"/>
      <c r="AG265" s="417"/>
      <c r="AH265" s="417"/>
      <c r="AI265" s="417"/>
      <c r="AJ265" s="417"/>
      <c r="AL265" s="417"/>
      <c r="AM265" s="417"/>
      <c r="AN265" s="471"/>
      <c r="AO265" s="411"/>
      <c r="AP265" s="411"/>
      <c r="AQ265" s="411"/>
      <c r="AR265" s="411"/>
      <c r="AS265" s="411"/>
    </row>
    <row r="266" spans="1:45" ht="15" hidden="1" customHeight="1">
      <c r="A266" s="417"/>
      <c r="B266" s="417"/>
      <c r="C266" s="417"/>
      <c r="D266" s="417"/>
      <c r="E266" s="417"/>
      <c r="F266" s="417"/>
      <c r="G266" s="417"/>
      <c r="H266" s="417"/>
      <c r="I266" s="471"/>
      <c r="J266" s="417"/>
      <c r="K266" s="417"/>
      <c r="L266" s="417"/>
      <c r="M266" s="417"/>
      <c r="N266" s="417"/>
      <c r="O266" s="417"/>
      <c r="P266" s="417"/>
      <c r="Q266" s="417"/>
      <c r="R266" s="417"/>
      <c r="S266" s="417"/>
      <c r="T266" s="417"/>
      <c r="U266" s="417"/>
      <c r="V266" s="417"/>
      <c r="X266" s="417"/>
      <c r="Y266" s="417"/>
      <c r="Z266" s="417"/>
      <c r="AA266" s="417"/>
      <c r="AB266" s="417"/>
      <c r="AC266" s="417"/>
      <c r="AE266" s="417"/>
      <c r="AF266" s="417"/>
      <c r="AG266" s="417"/>
      <c r="AH266" s="417"/>
      <c r="AI266" s="417"/>
      <c r="AJ266" s="417"/>
      <c r="AL266" s="417"/>
      <c r="AM266" s="417"/>
      <c r="AN266" s="471"/>
      <c r="AO266" s="411"/>
      <c r="AP266" s="411"/>
      <c r="AQ266" s="411"/>
      <c r="AR266" s="411"/>
      <c r="AS266" s="411"/>
    </row>
    <row r="267" spans="1:45" ht="15" hidden="1" customHeight="1">
      <c r="A267" s="417"/>
      <c r="B267" s="417"/>
      <c r="C267" s="417"/>
      <c r="D267" s="417"/>
      <c r="E267" s="417"/>
      <c r="F267" s="417"/>
      <c r="G267" s="417"/>
      <c r="H267" s="417"/>
      <c r="I267" s="471"/>
      <c r="J267" s="417"/>
      <c r="K267" s="417"/>
      <c r="L267" s="417"/>
      <c r="M267" s="417"/>
      <c r="N267" s="417"/>
      <c r="O267" s="417"/>
      <c r="P267" s="417"/>
      <c r="Q267" s="417"/>
      <c r="R267" s="417"/>
      <c r="S267" s="417"/>
      <c r="T267" s="417"/>
      <c r="U267" s="417"/>
      <c r="V267" s="417"/>
      <c r="X267" s="417"/>
      <c r="Y267" s="417"/>
      <c r="Z267" s="417"/>
      <c r="AA267" s="417"/>
      <c r="AB267" s="417"/>
      <c r="AC267" s="417"/>
      <c r="AE267" s="417"/>
      <c r="AF267" s="417"/>
      <c r="AG267" s="417"/>
      <c r="AH267" s="417"/>
      <c r="AI267" s="417"/>
      <c r="AJ267" s="417"/>
      <c r="AL267" s="417"/>
      <c r="AM267" s="417"/>
      <c r="AN267" s="471"/>
      <c r="AO267" s="411"/>
      <c r="AP267" s="411"/>
      <c r="AQ267" s="411"/>
      <c r="AR267" s="411"/>
      <c r="AS267" s="411"/>
    </row>
    <row r="268" spans="1:45" ht="15" hidden="1" customHeight="1">
      <c r="A268" s="417"/>
      <c r="B268" s="417"/>
      <c r="C268" s="417"/>
      <c r="D268" s="417"/>
      <c r="E268" s="417"/>
      <c r="F268" s="417"/>
      <c r="G268" s="417"/>
      <c r="H268" s="417"/>
      <c r="I268" s="471"/>
      <c r="J268" s="417"/>
      <c r="K268" s="417"/>
      <c r="L268" s="417"/>
      <c r="M268" s="417"/>
      <c r="N268" s="417"/>
      <c r="O268" s="417"/>
      <c r="P268" s="417"/>
      <c r="Q268" s="417"/>
      <c r="R268" s="417"/>
      <c r="S268" s="417"/>
      <c r="T268" s="417"/>
      <c r="U268" s="417"/>
      <c r="V268" s="417"/>
      <c r="X268" s="417"/>
      <c r="Y268" s="417"/>
      <c r="Z268" s="417"/>
      <c r="AA268" s="417"/>
      <c r="AB268" s="417"/>
      <c r="AC268" s="417"/>
      <c r="AE268" s="417"/>
      <c r="AF268" s="417"/>
      <c r="AG268" s="417"/>
      <c r="AH268" s="417"/>
      <c r="AI268" s="417"/>
      <c r="AJ268" s="417"/>
      <c r="AL268" s="417"/>
      <c r="AM268" s="417"/>
      <c r="AN268" s="471"/>
      <c r="AO268" s="411"/>
      <c r="AP268" s="411"/>
      <c r="AQ268" s="411"/>
      <c r="AR268" s="411"/>
      <c r="AS268" s="411"/>
    </row>
    <row r="269" spans="1:45" ht="15" hidden="1" customHeight="1">
      <c r="A269" s="417"/>
      <c r="B269" s="417"/>
      <c r="C269" s="417"/>
      <c r="D269" s="417"/>
      <c r="E269" s="417"/>
      <c r="F269" s="417"/>
      <c r="G269" s="417"/>
      <c r="H269" s="417"/>
      <c r="I269" s="471"/>
      <c r="J269" s="417"/>
      <c r="K269" s="417"/>
      <c r="L269" s="417"/>
      <c r="M269" s="417"/>
      <c r="N269" s="417"/>
      <c r="O269" s="417"/>
      <c r="P269" s="417"/>
      <c r="Q269" s="417"/>
      <c r="R269" s="417"/>
      <c r="S269" s="417"/>
      <c r="T269" s="417"/>
      <c r="U269" s="417"/>
      <c r="V269" s="417"/>
      <c r="X269" s="417"/>
      <c r="Y269" s="417"/>
      <c r="Z269" s="417"/>
      <c r="AA269" s="417"/>
      <c r="AB269" s="417"/>
      <c r="AC269" s="417"/>
      <c r="AE269" s="417"/>
      <c r="AF269" s="417"/>
      <c r="AG269" s="417"/>
      <c r="AH269" s="417"/>
      <c r="AI269" s="417"/>
      <c r="AJ269" s="417"/>
      <c r="AL269" s="417"/>
      <c r="AM269" s="417"/>
      <c r="AN269" s="471"/>
      <c r="AO269" s="411"/>
      <c r="AP269" s="411"/>
      <c r="AQ269" s="411"/>
      <c r="AR269" s="411"/>
      <c r="AS269" s="411"/>
    </row>
    <row r="270" spans="1:45" ht="15" hidden="1" customHeight="1">
      <c r="A270" s="417"/>
      <c r="B270" s="417"/>
      <c r="C270" s="417"/>
      <c r="D270" s="417"/>
      <c r="E270" s="417"/>
      <c r="F270" s="417"/>
      <c r="G270" s="417"/>
      <c r="H270" s="417"/>
      <c r="I270" s="471"/>
      <c r="J270" s="417"/>
      <c r="K270" s="417"/>
      <c r="L270" s="417"/>
      <c r="M270" s="417"/>
      <c r="N270" s="417"/>
      <c r="O270" s="417"/>
      <c r="P270" s="417"/>
      <c r="Q270" s="417"/>
      <c r="R270" s="417"/>
      <c r="S270" s="417"/>
      <c r="T270" s="417"/>
      <c r="U270" s="417"/>
      <c r="V270" s="417"/>
      <c r="X270" s="417"/>
      <c r="Y270" s="417"/>
      <c r="Z270" s="417"/>
      <c r="AA270" s="417"/>
      <c r="AB270" s="417"/>
      <c r="AC270" s="417"/>
      <c r="AE270" s="417"/>
      <c r="AF270" s="417"/>
      <c r="AG270" s="417"/>
      <c r="AH270" s="417"/>
      <c r="AI270" s="417"/>
      <c r="AJ270" s="417"/>
      <c r="AL270" s="417"/>
      <c r="AM270" s="417"/>
      <c r="AN270" s="471"/>
      <c r="AO270" s="411"/>
      <c r="AP270" s="411"/>
      <c r="AQ270" s="411"/>
      <c r="AR270" s="411"/>
      <c r="AS270" s="411"/>
    </row>
    <row r="271" spans="1:45" ht="15" hidden="1" customHeight="1">
      <c r="A271" s="417"/>
      <c r="B271" s="417"/>
      <c r="C271" s="417"/>
      <c r="D271" s="417"/>
      <c r="E271" s="417"/>
      <c r="F271" s="417"/>
      <c r="G271" s="417"/>
      <c r="H271" s="417"/>
      <c r="I271" s="471"/>
      <c r="J271" s="417"/>
      <c r="K271" s="417"/>
      <c r="L271" s="417"/>
      <c r="M271" s="417"/>
      <c r="N271" s="417"/>
      <c r="O271" s="417"/>
      <c r="P271" s="417"/>
      <c r="Q271" s="417"/>
      <c r="R271" s="417"/>
      <c r="S271" s="417"/>
      <c r="T271" s="417"/>
      <c r="U271" s="417"/>
      <c r="V271" s="417"/>
      <c r="X271" s="417"/>
      <c r="Y271" s="417"/>
      <c r="Z271" s="417"/>
      <c r="AA271" s="417"/>
      <c r="AB271" s="417"/>
      <c r="AC271" s="417"/>
      <c r="AE271" s="417"/>
      <c r="AF271" s="417"/>
      <c r="AG271" s="417"/>
      <c r="AH271" s="417"/>
      <c r="AI271" s="417"/>
      <c r="AJ271" s="417"/>
      <c r="AL271" s="417"/>
      <c r="AM271" s="417"/>
      <c r="AN271" s="471"/>
      <c r="AO271" s="411"/>
      <c r="AP271" s="411"/>
      <c r="AQ271" s="411"/>
      <c r="AR271" s="411"/>
      <c r="AS271" s="411"/>
    </row>
    <row r="272" spans="1:45" ht="15" hidden="1" customHeight="1">
      <c r="A272" s="417"/>
      <c r="B272" s="417"/>
      <c r="C272" s="417"/>
      <c r="D272" s="417"/>
      <c r="E272" s="417"/>
      <c r="F272" s="417"/>
      <c r="G272" s="417"/>
      <c r="H272" s="417"/>
      <c r="I272" s="471"/>
      <c r="J272" s="417"/>
      <c r="K272" s="417"/>
      <c r="L272" s="417"/>
      <c r="M272" s="417"/>
      <c r="N272" s="417"/>
      <c r="O272" s="417"/>
      <c r="P272" s="417"/>
      <c r="Q272" s="417"/>
      <c r="R272" s="417"/>
      <c r="S272" s="417"/>
      <c r="T272" s="417"/>
      <c r="U272" s="417"/>
      <c r="V272" s="417"/>
      <c r="X272" s="417"/>
      <c r="Y272" s="417"/>
      <c r="Z272" s="417"/>
      <c r="AA272" s="417"/>
      <c r="AB272" s="417"/>
      <c r="AC272" s="417"/>
      <c r="AE272" s="417"/>
      <c r="AF272" s="417"/>
      <c r="AG272" s="417"/>
      <c r="AH272" s="417"/>
      <c r="AI272" s="417"/>
      <c r="AJ272" s="417"/>
      <c r="AL272" s="417"/>
      <c r="AM272" s="417"/>
      <c r="AN272" s="471"/>
      <c r="AO272" s="411"/>
      <c r="AP272" s="411"/>
      <c r="AQ272" s="411"/>
      <c r="AR272" s="411"/>
      <c r="AS272" s="411"/>
    </row>
    <row r="273" spans="1:45" ht="15" hidden="1" customHeight="1">
      <c r="A273" s="417"/>
      <c r="B273" s="417"/>
      <c r="C273" s="417"/>
      <c r="D273" s="417"/>
      <c r="E273" s="417"/>
      <c r="F273" s="417"/>
      <c r="G273" s="417"/>
      <c r="H273" s="417"/>
      <c r="I273" s="471"/>
      <c r="J273" s="417"/>
      <c r="K273" s="417"/>
      <c r="L273" s="417"/>
      <c r="M273" s="417"/>
      <c r="N273" s="417"/>
      <c r="O273" s="417"/>
      <c r="P273" s="417"/>
      <c r="Q273" s="417"/>
      <c r="R273" s="417"/>
      <c r="S273" s="417"/>
      <c r="T273" s="417"/>
      <c r="U273" s="417"/>
      <c r="V273" s="417"/>
      <c r="X273" s="417"/>
      <c r="Y273" s="417"/>
      <c r="Z273" s="417"/>
      <c r="AA273" s="417"/>
      <c r="AB273" s="417"/>
      <c r="AC273" s="417"/>
      <c r="AE273" s="417"/>
      <c r="AF273" s="417"/>
      <c r="AG273" s="417"/>
      <c r="AH273" s="417"/>
      <c r="AI273" s="417"/>
      <c r="AJ273" s="417"/>
      <c r="AL273" s="417"/>
      <c r="AM273" s="417"/>
      <c r="AN273" s="471"/>
      <c r="AO273" s="411"/>
      <c r="AP273" s="411"/>
      <c r="AQ273" s="411"/>
      <c r="AR273" s="411"/>
      <c r="AS273" s="411"/>
    </row>
    <row r="274" spans="1:45" ht="15" hidden="1" customHeight="1">
      <c r="A274" s="417"/>
      <c r="B274" s="417"/>
      <c r="C274" s="417"/>
      <c r="D274" s="417"/>
      <c r="E274" s="417"/>
      <c r="F274" s="417"/>
      <c r="G274" s="417"/>
      <c r="H274" s="417"/>
      <c r="I274" s="471"/>
      <c r="J274" s="417"/>
      <c r="K274" s="417"/>
      <c r="L274" s="417"/>
      <c r="M274" s="417"/>
      <c r="N274" s="417"/>
      <c r="O274" s="417"/>
      <c r="P274" s="417"/>
      <c r="Q274" s="417"/>
      <c r="R274" s="417"/>
      <c r="S274" s="417"/>
      <c r="T274" s="417"/>
      <c r="U274" s="417"/>
      <c r="V274" s="417"/>
      <c r="X274" s="417"/>
      <c r="Y274" s="417"/>
      <c r="Z274" s="417"/>
      <c r="AA274" s="417"/>
      <c r="AB274" s="417"/>
      <c r="AC274" s="417"/>
      <c r="AE274" s="417"/>
      <c r="AF274" s="417"/>
      <c r="AG274" s="417"/>
      <c r="AH274" s="417"/>
      <c r="AI274" s="417"/>
      <c r="AJ274" s="417"/>
      <c r="AL274" s="417"/>
      <c r="AM274" s="417"/>
      <c r="AN274" s="471"/>
      <c r="AO274" s="411"/>
      <c r="AP274" s="411"/>
      <c r="AQ274" s="411"/>
      <c r="AR274" s="411"/>
      <c r="AS274" s="411"/>
    </row>
    <row r="275" spans="1:45" ht="15" hidden="1" customHeight="1">
      <c r="A275" s="417"/>
      <c r="B275" s="417"/>
      <c r="C275" s="417"/>
      <c r="D275" s="417"/>
      <c r="E275" s="417"/>
      <c r="F275" s="417"/>
      <c r="G275" s="417"/>
      <c r="H275" s="417"/>
      <c r="I275" s="471"/>
      <c r="J275" s="417"/>
      <c r="K275" s="417"/>
      <c r="L275" s="417"/>
      <c r="M275" s="417"/>
      <c r="N275" s="417"/>
      <c r="O275" s="417"/>
      <c r="P275" s="417"/>
      <c r="Q275" s="417"/>
      <c r="R275" s="417"/>
      <c r="S275" s="417"/>
      <c r="T275" s="417"/>
      <c r="U275" s="417"/>
      <c r="V275" s="417"/>
      <c r="X275" s="417"/>
      <c r="Y275" s="417"/>
      <c r="Z275" s="417"/>
      <c r="AA275" s="417"/>
      <c r="AB275" s="417"/>
      <c r="AC275" s="417"/>
      <c r="AE275" s="417"/>
      <c r="AF275" s="417"/>
      <c r="AG275" s="417"/>
      <c r="AH275" s="417"/>
      <c r="AI275" s="417"/>
      <c r="AJ275" s="417"/>
      <c r="AL275" s="417"/>
      <c r="AM275" s="417"/>
      <c r="AN275" s="471"/>
      <c r="AO275" s="411"/>
      <c r="AP275" s="411"/>
      <c r="AQ275" s="411"/>
      <c r="AR275" s="411"/>
      <c r="AS275" s="411"/>
    </row>
    <row r="276" spans="1:45" ht="15" hidden="1" customHeight="1">
      <c r="A276" s="417"/>
      <c r="B276" s="417"/>
      <c r="C276" s="417"/>
      <c r="D276" s="417"/>
      <c r="E276" s="417"/>
      <c r="F276" s="417"/>
      <c r="G276" s="417"/>
      <c r="H276" s="417"/>
      <c r="I276" s="471"/>
      <c r="J276" s="417"/>
      <c r="K276" s="417"/>
      <c r="L276" s="417"/>
      <c r="M276" s="417"/>
      <c r="N276" s="417"/>
      <c r="O276" s="417"/>
      <c r="P276" s="417"/>
      <c r="Q276" s="417"/>
      <c r="R276" s="417"/>
      <c r="S276" s="417"/>
      <c r="T276" s="417"/>
      <c r="U276" s="417"/>
      <c r="V276" s="417"/>
      <c r="X276" s="417"/>
      <c r="Y276" s="417"/>
      <c r="Z276" s="417"/>
      <c r="AA276" s="417"/>
      <c r="AB276" s="417"/>
      <c r="AC276" s="417"/>
      <c r="AE276" s="417"/>
      <c r="AF276" s="417"/>
      <c r="AG276" s="417"/>
      <c r="AH276" s="417"/>
      <c r="AI276" s="417"/>
      <c r="AJ276" s="417"/>
      <c r="AL276" s="417"/>
      <c r="AM276" s="417"/>
      <c r="AN276" s="471"/>
      <c r="AO276" s="411"/>
      <c r="AP276" s="411"/>
      <c r="AQ276" s="411"/>
      <c r="AR276" s="411"/>
      <c r="AS276" s="411"/>
    </row>
    <row r="277" spans="1:45" ht="15" hidden="1" customHeight="1">
      <c r="I277" s="435"/>
    </row>
    <row r="278" spans="1:45" ht="15" hidden="1" customHeight="1">
      <c r="I278" s="435"/>
    </row>
    <row r="279" spans="1:45" ht="15" hidden="1" customHeight="1">
      <c r="I279" s="435"/>
    </row>
    <row r="280" spans="1:45" ht="15" hidden="1" customHeight="1">
      <c r="I280" s="435"/>
    </row>
    <row r="281" spans="1:45" ht="15" hidden="1" customHeight="1">
      <c r="I281" s="435"/>
    </row>
    <row r="282" spans="1:45" ht="15" hidden="1" customHeight="1">
      <c r="I282" s="435"/>
    </row>
    <row r="283" spans="1:45" ht="15" hidden="1" customHeight="1">
      <c r="I283" s="435"/>
    </row>
    <row r="284" spans="1:45" ht="15" hidden="1" customHeight="1">
      <c r="I284" s="435"/>
    </row>
    <row r="285" spans="1:45" ht="15" hidden="1" customHeight="1">
      <c r="I285" s="435"/>
    </row>
    <row r="286" spans="1:45" ht="15" hidden="1" customHeight="1">
      <c r="I286" s="435"/>
    </row>
    <row r="287" spans="1:45" ht="15" hidden="1" customHeight="1">
      <c r="I287" s="435"/>
    </row>
    <row r="288" spans="1:45" ht="15" hidden="1" customHeight="1">
      <c r="I288" s="435"/>
    </row>
    <row r="289" spans="9:9" ht="15" hidden="1" customHeight="1">
      <c r="I289" s="435"/>
    </row>
    <row r="290" spans="9:9" ht="15" hidden="1" customHeight="1">
      <c r="I290" s="435"/>
    </row>
    <row r="291" spans="9:9" ht="15" hidden="1" customHeight="1">
      <c r="I291" s="435"/>
    </row>
    <row r="292" spans="9:9" ht="15" hidden="1" customHeight="1">
      <c r="I292" s="435"/>
    </row>
    <row r="293" spans="9:9" ht="15" hidden="1" customHeight="1">
      <c r="I293" s="435"/>
    </row>
    <row r="294" spans="9:9" ht="15" hidden="1" customHeight="1">
      <c r="I294" s="435"/>
    </row>
    <row r="295" spans="9:9" ht="15" hidden="1" customHeight="1">
      <c r="I295" s="435"/>
    </row>
    <row r="296" spans="9:9" ht="15" hidden="1" customHeight="1">
      <c r="I296" s="435"/>
    </row>
    <row r="297" spans="9:9" ht="15" hidden="1" customHeight="1">
      <c r="I297" s="435"/>
    </row>
    <row r="298" spans="9:9" ht="15" hidden="1" customHeight="1">
      <c r="I298" s="435"/>
    </row>
    <row r="299" spans="9:9" ht="15" hidden="1" customHeight="1">
      <c r="I299" s="435"/>
    </row>
    <row r="300" spans="9:9" ht="15" hidden="1" customHeight="1">
      <c r="I300" s="435"/>
    </row>
    <row r="301" spans="9:9" ht="15" hidden="1" customHeight="1">
      <c r="I301" s="435"/>
    </row>
    <row r="302" spans="9:9" ht="15" hidden="1" customHeight="1">
      <c r="I302" s="435"/>
    </row>
    <row r="303" spans="9:9" ht="15" hidden="1" customHeight="1">
      <c r="I303" s="435"/>
    </row>
    <row r="304" spans="9:9" ht="15" hidden="1" customHeight="1">
      <c r="I304" s="435"/>
    </row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spans="1:40" ht="15" hidden="1" customHeight="1"/>
    <row r="322" spans="1:40" ht="15" hidden="1" customHeight="1"/>
    <row r="323" spans="1:40" ht="15" hidden="1" customHeight="1"/>
    <row r="324" spans="1:40" ht="15" hidden="1" customHeight="1"/>
    <row r="325" spans="1:40" ht="15" hidden="1" customHeight="1"/>
    <row r="326" spans="1:40" ht="15" hidden="1" customHeight="1"/>
    <row r="327" spans="1:40" ht="15" hidden="1" customHeight="1"/>
    <row r="328" spans="1:40" ht="15" hidden="1" customHeight="1"/>
    <row r="329" spans="1:40" ht="15" hidden="1" customHeight="1"/>
    <row r="330" spans="1:40" ht="15" hidden="1" customHeight="1"/>
    <row r="331" spans="1:40" ht="15" hidden="1" customHeight="1"/>
    <row r="332" spans="1:40" ht="15" hidden="1" customHeight="1"/>
    <row r="333" spans="1:40" ht="15" hidden="1" customHeight="1">
      <c r="A333" s="409"/>
      <c r="B333" s="409"/>
      <c r="C333" s="409"/>
      <c r="D333" s="409"/>
      <c r="E333" s="409"/>
      <c r="F333" s="409"/>
      <c r="G333" s="409"/>
      <c r="H333" s="409"/>
      <c r="I333" s="409"/>
      <c r="J333" s="409"/>
      <c r="K333" s="409"/>
      <c r="L333" s="409"/>
      <c r="M333" s="409"/>
      <c r="N333" s="409"/>
      <c r="O333" s="409"/>
      <c r="P333" s="409"/>
      <c r="Q333" s="409"/>
      <c r="R333" s="409"/>
      <c r="S333" s="409"/>
      <c r="T333" s="409"/>
      <c r="U333" s="409"/>
      <c r="V333" s="409"/>
      <c r="W333" s="409"/>
      <c r="X333" s="409"/>
      <c r="Y333" s="409"/>
      <c r="Z333" s="409"/>
      <c r="AA333" s="409"/>
      <c r="AB333" s="409"/>
      <c r="AC333" s="409"/>
      <c r="AD333" s="409"/>
      <c r="AE333" s="409"/>
      <c r="AF333" s="409"/>
      <c r="AG333" s="409"/>
      <c r="AH333" s="409"/>
      <c r="AI333" s="409"/>
      <c r="AJ333" s="409"/>
      <c r="AK333" s="409"/>
      <c r="AL333" s="409"/>
      <c r="AM333" s="409"/>
      <c r="AN333" s="346"/>
    </row>
    <row r="334" spans="1:40" ht="15" hidden="1" customHeight="1">
      <c r="A334" s="409"/>
      <c r="B334" s="409"/>
      <c r="C334" s="409"/>
      <c r="D334" s="409"/>
      <c r="E334" s="409"/>
      <c r="F334" s="409"/>
      <c r="G334" s="409"/>
      <c r="H334" s="409"/>
      <c r="I334" s="409"/>
      <c r="J334" s="409"/>
      <c r="K334" s="409"/>
      <c r="L334" s="409"/>
      <c r="M334" s="409"/>
      <c r="N334" s="409"/>
      <c r="O334" s="409"/>
      <c r="P334" s="409"/>
      <c r="Q334" s="409"/>
      <c r="R334" s="409"/>
      <c r="S334" s="409"/>
      <c r="T334" s="409"/>
      <c r="U334" s="409"/>
      <c r="V334" s="409"/>
      <c r="W334" s="409"/>
      <c r="X334" s="409"/>
      <c r="Y334" s="409"/>
      <c r="Z334" s="409"/>
      <c r="AA334" s="409"/>
      <c r="AB334" s="409"/>
      <c r="AC334" s="409"/>
      <c r="AD334" s="409"/>
      <c r="AE334" s="409"/>
      <c r="AF334" s="409"/>
      <c r="AG334" s="409"/>
      <c r="AH334" s="409"/>
      <c r="AI334" s="409"/>
      <c r="AJ334" s="409"/>
      <c r="AK334" s="409"/>
      <c r="AL334" s="409"/>
      <c r="AM334" s="409"/>
      <c r="AN334" s="346"/>
    </row>
    <row r="335" spans="1:40" ht="15" hidden="1" customHeight="1"/>
    <row r="336" spans="1:40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</sheetData>
  <sheetProtection password="C46C" sheet="1" formatCells="0" formatColumns="0" formatRows="0"/>
  <mergeCells count="114">
    <mergeCell ref="AI42:AM42"/>
    <mergeCell ref="AI49:AM49"/>
    <mergeCell ref="W36:AA36"/>
    <mergeCell ref="AC36:AG36"/>
    <mergeCell ref="AI36:AM36"/>
    <mergeCell ref="W37:AA37"/>
    <mergeCell ref="AC37:AG37"/>
    <mergeCell ref="AI37:AM37"/>
    <mergeCell ref="W38:AA38"/>
    <mergeCell ref="AC38:AG38"/>
    <mergeCell ref="E13:T13"/>
    <mergeCell ref="W19:AA19"/>
    <mergeCell ref="AC19:AG19"/>
    <mergeCell ref="AC22:AG22"/>
    <mergeCell ref="E20:T20"/>
    <mergeCell ref="W20:AA20"/>
    <mergeCell ref="AC20:AG20"/>
    <mergeCell ref="AC13:AG13"/>
    <mergeCell ref="AI22:AM22"/>
    <mergeCell ref="W23:AA23"/>
    <mergeCell ref="AC23:AG23"/>
    <mergeCell ref="W17:AA17"/>
    <mergeCell ref="AC17:AG17"/>
    <mergeCell ref="W18:AA18"/>
    <mergeCell ref="AC18:AG18"/>
    <mergeCell ref="AI19:AM19"/>
    <mergeCell ref="AI18:AM18"/>
    <mergeCell ref="AI21:AM21"/>
    <mergeCell ref="AI20:AM20"/>
    <mergeCell ref="AI12:AM12"/>
    <mergeCell ref="AI17:AM17"/>
    <mergeCell ref="AI14:AM14"/>
    <mergeCell ref="AI13:AM13"/>
    <mergeCell ref="AI15:AM15"/>
    <mergeCell ref="AI16:AM16"/>
    <mergeCell ref="AC6:AG6"/>
    <mergeCell ref="AC8:AG8"/>
    <mergeCell ref="W10:AA10"/>
    <mergeCell ref="AC10:AG10"/>
    <mergeCell ref="W6:AA6"/>
    <mergeCell ref="AI11:AM11"/>
    <mergeCell ref="AI10:AM10"/>
    <mergeCell ref="AI6:AM6"/>
    <mergeCell ref="AI8:AM8"/>
    <mergeCell ref="AI9:AM9"/>
    <mergeCell ref="W12:AA12"/>
    <mergeCell ref="AC12:AG12"/>
    <mergeCell ref="W13:AA13"/>
    <mergeCell ref="W28:AA28"/>
    <mergeCell ref="AC28:AG28"/>
    <mergeCell ref="W14:AA14"/>
    <mergeCell ref="AC14:AG14"/>
    <mergeCell ref="W22:AA22"/>
    <mergeCell ref="W21:AA21"/>
    <mergeCell ref="AC21:AG21"/>
    <mergeCell ref="A2:R2"/>
    <mergeCell ref="W15:AA15"/>
    <mergeCell ref="AC15:AG15"/>
    <mergeCell ref="W16:AA16"/>
    <mergeCell ref="AC16:AG16"/>
    <mergeCell ref="W9:AA9"/>
    <mergeCell ref="AC9:AG9"/>
    <mergeCell ref="W8:AA8"/>
    <mergeCell ref="W11:AA11"/>
    <mergeCell ref="AC11:AG11"/>
    <mergeCell ref="AI38:AM38"/>
    <mergeCell ref="AI52:AM52"/>
    <mergeCell ref="W39:AA39"/>
    <mergeCell ref="AC39:AG39"/>
    <mergeCell ref="AI39:AM39"/>
    <mergeCell ref="AC40:AG40"/>
    <mergeCell ref="AI40:AM40"/>
    <mergeCell ref="AI44:AM44"/>
    <mergeCell ref="AI45:AM45"/>
    <mergeCell ref="AI46:AM46"/>
    <mergeCell ref="AI51:AM51"/>
    <mergeCell ref="AI47:AM47"/>
    <mergeCell ref="I71:K71"/>
    <mergeCell ref="F67:L67"/>
    <mergeCell ref="F65:M65"/>
    <mergeCell ref="AI53:AM53"/>
    <mergeCell ref="G61:AA61"/>
    <mergeCell ref="D61:F61"/>
    <mergeCell ref="AA59:AN59"/>
    <mergeCell ref="AI5:AM5"/>
    <mergeCell ref="W5:AA5"/>
    <mergeCell ref="AC5:AG5"/>
    <mergeCell ref="M60:V60"/>
    <mergeCell ref="V59:Y59"/>
    <mergeCell ref="W40:AA40"/>
    <mergeCell ref="D59:U59"/>
    <mergeCell ref="W29:AA29"/>
    <mergeCell ref="AC29:AG29"/>
    <mergeCell ref="AI29:AM29"/>
    <mergeCell ref="D28:T28"/>
    <mergeCell ref="AI30:AM30"/>
    <mergeCell ref="AI33:AM33"/>
    <mergeCell ref="AI23:AM23"/>
    <mergeCell ref="AI26:AM26"/>
    <mergeCell ref="AI31:AM31"/>
    <mergeCell ref="AI28:AM28"/>
    <mergeCell ref="AI24:AM24"/>
    <mergeCell ref="W30:AA30"/>
    <mergeCell ref="D33:T33"/>
    <mergeCell ref="W24:AA24"/>
    <mergeCell ref="AI25:AM25"/>
    <mergeCell ref="W33:AA33"/>
    <mergeCell ref="AC33:AG33"/>
    <mergeCell ref="AC30:AG30"/>
    <mergeCell ref="W31:AA31"/>
    <mergeCell ref="AC31:AG31"/>
    <mergeCell ref="W26:AA26"/>
    <mergeCell ref="AC26:AG26"/>
    <mergeCell ref="AC24:AG24"/>
  </mergeCells>
  <phoneticPr fontId="20" type="noConversion"/>
  <hyperlinks>
    <hyperlink ref="A2:C2" location="MainMenu!A1" display="MainMenu!A1"/>
  </hyperlinks>
  <printOptions horizontalCentered="1"/>
  <pageMargins left="0" right="0" top="0.5" bottom="0.5" header="0.25" footer="0.4"/>
  <pageSetup paperSize="9" scale="84" orientation="portrait" r:id="rId1"/>
  <headerFooter alignWithMargins="0">
    <oddHeader>&amp;L&amp;"Bookman Old Style,Bold"mrkiritpatel@gmail.com / imu20593@gmail.com / dpbaria@gmail.com</oddHeader>
    <oddFooter>&amp;LPrepared by Cyber Group Dangs      Page 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7"/>
  <dimension ref="A1:V27"/>
  <sheetViews>
    <sheetView workbookViewId="0">
      <selection sqref="A1:D1"/>
    </sheetView>
  </sheetViews>
  <sheetFormatPr defaultColWidth="0" defaultRowHeight="16.5"/>
  <cols>
    <col min="1" max="1" width="9" style="548" customWidth="1"/>
    <col min="2" max="2" width="19.125" style="548" customWidth="1"/>
    <col min="3" max="3" width="4.75" style="548" customWidth="1"/>
    <col min="4" max="7" width="4.375" style="548" customWidth="1"/>
    <col min="8" max="8" width="4.25" style="548" customWidth="1"/>
    <col min="9" max="10" width="4.125" style="548" customWidth="1"/>
    <col min="11" max="11" width="4.375" style="548" customWidth="1"/>
    <col min="12" max="12" width="4.25" style="548" customWidth="1"/>
    <col min="13" max="13" width="4.375" style="548" customWidth="1"/>
    <col min="14" max="15" width="4.25" style="548" customWidth="1"/>
    <col min="16" max="16" width="4" style="548" customWidth="1"/>
    <col min="17" max="17" width="4.125" style="548" customWidth="1"/>
    <col min="18" max="19" width="4" style="548" customWidth="1"/>
    <col min="20" max="20" width="4.125" style="548" customWidth="1"/>
    <col min="21" max="21" width="3.875" style="548" customWidth="1"/>
    <col min="22" max="22" width="4.125" style="548" customWidth="1"/>
    <col min="23" max="23" width="9" style="548" customWidth="1"/>
    <col min="24" max="16384" width="0" style="548" hidden="1"/>
  </cols>
  <sheetData>
    <row r="1" spans="1:22" s="877" customFormat="1" ht="29.25" customHeight="1">
      <c r="A1" s="1415" t="s">
        <v>131</v>
      </c>
      <c r="B1" s="1415"/>
      <c r="C1" s="1415"/>
      <c r="D1" s="1415"/>
      <c r="E1" s="876"/>
      <c r="F1" s="1416" t="s">
        <v>607</v>
      </c>
      <c r="G1" s="1416"/>
      <c r="H1" s="1416"/>
      <c r="I1" s="1416"/>
      <c r="J1" s="1416"/>
      <c r="K1" s="1416"/>
      <c r="L1" s="1416"/>
      <c r="M1" s="1416"/>
      <c r="N1" s="1416"/>
      <c r="O1" s="1416"/>
      <c r="P1" s="1416"/>
      <c r="Q1" s="1416"/>
      <c r="R1" s="1416"/>
      <c r="S1" s="1416"/>
      <c r="T1" s="1416"/>
      <c r="U1" s="1416"/>
      <c r="V1" s="1416"/>
    </row>
    <row r="2" spans="1:22">
      <c r="A2" s="1417" t="s">
        <v>413</v>
      </c>
      <c r="B2" s="1418"/>
      <c r="C2" s="1418"/>
      <c r="D2" s="1418"/>
      <c r="E2" s="1418"/>
      <c r="F2" s="1418"/>
      <c r="G2" s="1418"/>
      <c r="H2" s="1418"/>
      <c r="I2" s="1418"/>
      <c r="J2" s="1418"/>
      <c r="K2" s="1418"/>
      <c r="L2" s="1418"/>
      <c r="M2" s="1418"/>
      <c r="N2" s="1418"/>
      <c r="O2" s="1418"/>
      <c r="P2" s="1418"/>
      <c r="Q2" s="1418"/>
      <c r="R2" s="1418"/>
      <c r="S2" s="1418"/>
      <c r="T2" s="1418"/>
      <c r="U2" s="1418"/>
      <c r="V2" s="1419"/>
    </row>
    <row r="3" spans="1:22">
      <c r="A3" s="1420" t="s">
        <v>447</v>
      </c>
      <c r="B3" s="1421"/>
      <c r="C3" s="1421"/>
      <c r="D3" s="1421"/>
      <c r="E3" s="1421"/>
      <c r="F3" s="1421"/>
      <c r="G3" s="1421"/>
      <c r="H3" s="1421"/>
      <c r="I3" s="1421"/>
      <c r="J3" s="1421"/>
      <c r="K3" s="1421"/>
      <c r="L3" s="1421"/>
      <c r="M3" s="1421"/>
      <c r="N3" s="1421"/>
      <c r="O3" s="1421"/>
      <c r="P3" s="1421"/>
      <c r="Q3" s="1421"/>
      <c r="R3" s="1421"/>
      <c r="S3" s="1421"/>
      <c r="T3" s="1421"/>
      <c r="U3" s="1421"/>
      <c r="V3" s="1422"/>
    </row>
    <row r="4" spans="1:22">
      <c r="A4" s="1423"/>
      <c r="B4" s="1424"/>
      <c r="C4" s="1424"/>
      <c r="D4" s="1424"/>
      <c r="E4" s="1424"/>
      <c r="F4" s="1424"/>
      <c r="G4" s="1424"/>
      <c r="H4" s="1424"/>
      <c r="I4" s="1424"/>
      <c r="J4" s="1424"/>
      <c r="K4" s="1424"/>
      <c r="L4" s="1424"/>
      <c r="M4" s="1424"/>
      <c r="N4" s="1424"/>
      <c r="O4" s="1424"/>
      <c r="P4" s="1424"/>
      <c r="Q4" s="1424"/>
      <c r="R4" s="1424"/>
      <c r="S4" s="1424"/>
      <c r="T4" s="1424"/>
      <c r="U4" s="1424"/>
      <c r="V4" s="1425"/>
    </row>
    <row r="5" spans="1:22">
      <c r="A5" s="1426"/>
      <c r="B5" s="1427"/>
      <c r="C5" s="1427"/>
      <c r="D5" s="1427"/>
      <c r="E5" s="1427"/>
      <c r="F5" s="1427"/>
      <c r="G5" s="1427"/>
      <c r="H5" s="1427"/>
      <c r="I5" s="1427"/>
      <c r="J5" s="1427"/>
      <c r="K5" s="1427"/>
      <c r="L5" s="1427"/>
      <c r="M5" s="1427"/>
      <c r="N5" s="1427"/>
      <c r="O5" s="1427"/>
      <c r="P5" s="1427"/>
      <c r="Q5" s="1427"/>
      <c r="R5" s="1427"/>
      <c r="S5" s="1427"/>
      <c r="T5" s="1427"/>
      <c r="U5" s="1427"/>
      <c r="V5" s="1428"/>
    </row>
    <row r="6" spans="1:22">
      <c r="A6" s="1429" t="s">
        <v>448</v>
      </c>
      <c r="B6" s="1431" t="s">
        <v>449</v>
      </c>
      <c r="C6" s="1433" t="s">
        <v>450</v>
      </c>
      <c r="D6" s="1434"/>
      <c r="E6" s="1434"/>
      <c r="F6" s="1434"/>
      <c r="G6" s="1434"/>
      <c r="H6" s="1434"/>
      <c r="I6" s="1434"/>
      <c r="J6" s="1434"/>
      <c r="K6" s="1434"/>
      <c r="L6" s="1434"/>
      <c r="M6" s="1434"/>
      <c r="N6" s="1434"/>
      <c r="O6" s="1434"/>
      <c r="P6" s="1434"/>
      <c r="Q6" s="1434"/>
      <c r="R6" s="1434"/>
      <c r="S6" s="1434"/>
      <c r="T6" s="1434"/>
      <c r="U6" s="1434"/>
      <c r="V6" s="1435"/>
    </row>
    <row r="7" spans="1:22" ht="60.75" customHeight="1">
      <c r="A7" s="1430"/>
      <c r="B7" s="1432"/>
      <c r="C7" s="1436" t="s">
        <v>451</v>
      </c>
      <c r="D7" s="1436"/>
      <c r="E7" s="1436"/>
      <c r="F7" s="1436"/>
      <c r="G7" s="1436"/>
      <c r="H7" s="1436"/>
      <c r="I7" s="1437"/>
      <c r="J7" s="1438" t="s">
        <v>452</v>
      </c>
      <c r="K7" s="1439"/>
      <c r="L7" s="1439"/>
      <c r="M7" s="1439"/>
      <c r="N7" s="1439"/>
      <c r="O7" s="1440" t="s">
        <v>453</v>
      </c>
      <c r="P7" s="1436"/>
      <c r="Q7" s="1436"/>
      <c r="R7" s="1436"/>
      <c r="S7" s="1436"/>
      <c r="T7" s="1436"/>
      <c r="U7" s="1436"/>
      <c r="V7" s="1437"/>
    </row>
    <row r="8" spans="1:22">
      <c r="A8" s="869"/>
      <c r="B8" s="870"/>
      <c r="C8" s="869"/>
      <c r="D8" s="869"/>
      <c r="E8" s="869"/>
      <c r="F8" s="869"/>
      <c r="G8" s="869"/>
      <c r="H8" s="869"/>
      <c r="I8" s="869"/>
      <c r="J8" s="869"/>
      <c r="K8" s="869"/>
      <c r="L8" s="869"/>
      <c r="M8" s="869"/>
      <c r="N8" s="869"/>
      <c r="O8" s="869"/>
      <c r="P8" s="869"/>
      <c r="Q8" s="869"/>
      <c r="R8" s="869"/>
      <c r="S8" s="869"/>
      <c r="T8" s="869"/>
      <c r="U8" s="869"/>
      <c r="V8" s="869"/>
    </row>
    <row r="9" spans="1:22">
      <c r="A9" s="869"/>
      <c r="B9" s="870"/>
      <c r="C9" s="869"/>
      <c r="D9" s="869"/>
      <c r="E9" s="869"/>
      <c r="F9" s="869"/>
      <c r="G9" s="869"/>
      <c r="H9" s="869"/>
      <c r="I9" s="869"/>
      <c r="J9" s="869"/>
      <c r="K9" s="869"/>
      <c r="L9" s="869"/>
      <c r="M9" s="869"/>
      <c r="N9" s="869"/>
      <c r="O9" s="869"/>
      <c r="P9" s="869"/>
      <c r="Q9" s="869"/>
      <c r="R9" s="869"/>
      <c r="S9" s="869"/>
      <c r="T9" s="869"/>
      <c r="U9" s="869"/>
      <c r="V9" s="869"/>
    </row>
    <row r="10" spans="1:22">
      <c r="A10" s="869"/>
      <c r="B10" s="870"/>
      <c r="C10" s="869"/>
      <c r="D10" s="869"/>
      <c r="E10" s="869"/>
      <c r="F10" s="869"/>
      <c r="G10" s="869"/>
      <c r="H10" s="869"/>
      <c r="I10" s="869"/>
      <c r="J10" s="869"/>
      <c r="K10" s="869"/>
      <c r="L10" s="869"/>
      <c r="M10" s="869"/>
      <c r="N10" s="869"/>
      <c r="O10" s="869"/>
      <c r="P10" s="869"/>
      <c r="Q10" s="869"/>
      <c r="R10" s="869"/>
      <c r="S10" s="869"/>
      <c r="T10" s="869"/>
      <c r="U10" s="869"/>
      <c r="V10" s="869"/>
    </row>
    <row r="11" spans="1:22">
      <c r="A11" s="869"/>
      <c r="B11" s="870"/>
      <c r="C11" s="869"/>
      <c r="D11" s="869"/>
      <c r="E11" s="869"/>
      <c r="F11" s="869"/>
      <c r="G11" s="869"/>
      <c r="H11" s="869"/>
      <c r="I11" s="869"/>
      <c r="J11" s="869"/>
      <c r="K11" s="869"/>
      <c r="L11" s="869"/>
      <c r="M11" s="869"/>
      <c r="N11" s="869"/>
      <c r="O11" s="869"/>
      <c r="P11" s="869"/>
      <c r="Q11" s="869"/>
      <c r="R11" s="869"/>
      <c r="S11" s="869"/>
      <c r="T11" s="869"/>
      <c r="U11" s="869"/>
      <c r="V11" s="869"/>
    </row>
    <row r="12" spans="1:22">
      <c r="A12" s="869"/>
      <c r="B12" s="870"/>
      <c r="C12" s="869"/>
      <c r="D12" s="869"/>
      <c r="E12" s="869"/>
      <c r="F12" s="869"/>
      <c r="G12" s="869"/>
      <c r="H12" s="869"/>
      <c r="I12" s="869"/>
      <c r="J12" s="869"/>
      <c r="K12" s="869"/>
      <c r="L12" s="869"/>
      <c r="M12" s="869"/>
      <c r="N12" s="869"/>
      <c r="O12" s="869"/>
      <c r="P12" s="869"/>
      <c r="Q12" s="869"/>
      <c r="R12" s="869"/>
      <c r="S12" s="869"/>
      <c r="T12" s="869"/>
      <c r="U12" s="869"/>
      <c r="V12" s="869"/>
    </row>
    <row r="13" spans="1:22">
      <c r="A13" s="869"/>
      <c r="B13" s="870"/>
      <c r="C13" s="869"/>
      <c r="D13" s="869"/>
      <c r="E13" s="869"/>
      <c r="F13" s="869"/>
      <c r="G13" s="869"/>
      <c r="H13" s="869"/>
      <c r="I13" s="869"/>
      <c r="J13" s="869"/>
      <c r="K13" s="869"/>
      <c r="L13" s="869"/>
      <c r="M13" s="869"/>
      <c r="N13" s="869"/>
      <c r="O13" s="869"/>
      <c r="P13" s="869"/>
      <c r="Q13" s="869"/>
      <c r="R13" s="869"/>
      <c r="S13" s="869"/>
      <c r="T13" s="869"/>
      <c r="U13" s="869"/>
      <c r="V13" s="869"/>
    </row>
    <row r="14" spans="1:22">
      <c r="A14" s="869"/>
      <c r="B14" s="870"/>
      <c r="C14" s="869"/>
      <c r="D14" s="869"/>
      <c r="E14" s="869"/>
      <c r="F14" s="869"/>
      <c r="G14" s="869"/>
      <c r="H14" s="869"/>
      <c r="I14" s="869"/>
      <c r="J14" s="869"/>
      <c r="K14" s="869"/>
      <c r="L14" s="869"/>
      <c r="M14" s="869"/>
      <c r="N14" s="869"/>
      <c r="O14" s="869"/>
      <c r="P14" s="869"/>
      <c r="Q14" s="869"/>
      <c r="R14" s="869"/>
      <c r="S14" s="869"/>
      <c r="T14" s="869"/>
      <c r="U14" s="869"/>
      <c r="V14" s="869"/>
    </row>
    <row r="15" spans="1:22">
      <c r="A15" s="869"/>
      <c r="B15" s="870"/>
      <c r="C15" s="869"/>
      <c r="D15" s="869"/>
      <c r="E15" s="869"/>
      <c r="F15" s="869"/>
      <c r="G15" s="869"/>
      <c r="H15" s="869"/>
      <c r="I15" s="869"/>
      <c r="J15" s="869"/>
      <c r="K15" s="869"/>
      <c r="L15" s="869"/>
      <c r="M15" s="869"/>
      <c r="N15" s="869"/>
      <c r="O15" s="869"/>
      <c r="P15" s="869"/>
      <c r="Q15" s="869"/>
      <c r="R15" s="869"/>
      <c r="S15" s="869"/>
      <c r="T15" s="869"/>
      <c r="U15" s="869"/>
      <c r="V15" s="869"/>
    </row>
    <row r="16" spans="1:22">
      <c r="A16" s="869"/>
      <c r="B16" s="870"/>
      <c r="C16" s="869"/>
      <c r="D16" s="869"/>
      <c r="E16" s="869"/>
      <c r="F16" s="869"/>
      <c r="G16" s="869"/>
      <c r="H16" s="869"/>
      <c r="I16" s="869"/>
      <c r="J16" s="869"/>
      <c r="K16" s="869"/>
      <c r="L16" s="869"/>
      <c r="M16" s="869"/>
      <c r="N16" s="869"/>
      <c r="O16" s="869"/>
      <c r="P16" s="869"/>
      <c r="Q16" s="869"/>
      <c r="R16" s="869"/>
      <c r="S16" s="869"/>
      <c r="T16" s="869"/>
      <c r="U16" s="869"/>
      <c r="V16" s="869"/>
    </row>
    <row r="17" spans="1:22">
      <c r="A17" s="869"/>
      <c r="B17" s="870"/>
      <c r="C17" s="869"/>
      <c r="D17" s="869"/>
      <c r="E17" s="869"/>
      <c r="F17" s="869"/>
      <c r="G17" s="869"/>
      <c r="H17" s="869"/>
      <c r="I17" s="869"/>
      <c r="J17" s="869"/>
      <c r="K17" s="869"/>
      <c r="L17" s="869"/>
      <c r="M17" s="869"/>
      <c r="N17" s="869"/>
      <c r="O17" s="869"/>
      <c r="P17" s="869"/>
      <c r="Q17" s="869"/>
      <c r="R17" s="869"/>
      <c r="S17" s="869"/>
      <c r="T17" s="869"/>
      <c r="U17" s="869"/>
      <c r="V17" s="869"/>
    </row>
    <row r="18" spans="1:22">
      <c r="A18" s="869"/>
      <c r="B18" s="870"/>
      <c r="C18" s="869"/>
      <c r="D18" s="869"/>
      <c r="E18" s="869"/>
      <c r="F18" s="869"/>
      <c r="G18" s="869"/>
      <c r="H18" s="869"/>
      <c r="I18" s="869"/>
      <c r="J18" s="869"/>
      <c r="K18" s="869"/>
      <c r="L18" s="869"/>
      <c r="M18" s="869"/>
      <c r="N18" s="869"/>
      <c r="O18" s="869"/>
      <c r="P18" s="869"/>
      <c r="Q18" s="869"/>
      <c r="R18" s="869"/>
      <c r="S18" s="869"/>
      <c r="T18" s="869"/>
      <c r="U18" s="869"/>
      <c r="V18" s="869"/>
    </row>
    <row r="19" spans="1:22">
      <c r="A19" s="869"/>
      <c r="B19" s="870"/>
      <c r="C19" s="869"/>
      <c r="D19" s="869"/>
      <c r="E19" s="869"/>
      <c r="F19" s="869"/>
      <c r="G19" s="869"/>
      <c r="H19" s="869"/>
      <c r="I19" s="869"/>
      <c r="J19" s="869"/>
      <c r="K19" s="869"/>
      <c r="L19" s="869"/>
      <c r="M19" s="869"/>
      <c r="N19" s="869"/>
      <c r="O19" s="869"/>
      <c r="P19" s="869"/>
      <c r="Q19" s="869"/>
      <c r="R19" s="869"/>
      <c r="S19" s="869"/>
      <c r="T19" s="869"/>
      <c r="U19" s="869"/>
      <c r="V19" s="869"/>
    </row>
    <row r="20" spans="1:22">
      <c r="A20" s="869"/>
      <c r="B20" s="870"/>
      <c r="C20" s="871"/>
      <c r="D20" s="871"/>
      <c r="E20" s="871"/>
      <c r="F20" s="871"/>
      <c r="G20" s="871"/>
      <c r="H20" s="871"/>
      <c r="I20" s="871"/>
      <c r="J20" s="871"/>
      <c r="K20" s="871"/>
      <c r="L20" s="871"/>
      <c r="M20" s="871"/>
      <c r="N20" s="871"/>
      <c r="O20" s="871"/>
      <c r="P20" s="871"/>
      <c r="Q20" s="871"/>
      <c r="R20" s="871"/>
      <c r="S20" s="871"/>
      <c r="T20" s="871"/>
      <c r="U20" s="871"/>
      <c r="V20" s="871"/>
    </row>
    <row r="21" spans="1:22">
      <c r="A21" s="869"/>
      <c r="B21" s="870"/>
      <c r="C21" s="869"/>
      <c r="D21" s="869"/>
      <c r="E21" s="869"/>
      <c r="F21" s="869"/>
      <c r="G21" s="869"/>
      <c r="H21" s="869"/>
      <c r="I21" s="869"/>
      <c r="J21" s="869"/>
      <c r="K21" s="869"/>
      <c r="L21" s="869"/>
      <c r="M21" s="869"/>
      <c r="N21" s="869"/>
      <c r="O21" s="869"/>
      <c r="P21" s="869"/>
      <c r="Q21" s="869"/>
      <c r="R21" s="869"/>
      <c r="S21" s="869"/>
      <c r="T21" s="869"/>
      <c r="U21" s="869"/>
      <c r="V21" s="869"/>
    </row>
    <row r="22" spans="1:22">
      <c r="A22" s="869"/>
      <c r="B22" s="870"/>
      <c r="C22" s="869"/>
      <c r="D22" s="869"/>
      <c r="E22" s="869"/>
      <c r="F22" s="869"/>
      <c r="G22" s="869"/>
      <c r="H22" s="869"/>
      <c r="I22" s="869"/>
      <c r="J22" s="869"/>
      <c r="K22" s="869"/>
      <c r="L22" s="869"/>
      <c r="M22" s="869"/>
      <c r="N22" s="869"/>
      <c r="O22" s="869"/>
      <c r="P22" s="869"/>
      <c r="Q22" s="869"/>
      <c r="R22" s="869"/>
      <c r="S22" s="869"/>
      <c r="T22" s="869"/>
      <c r="U22" s="869"/>
      <c r="V22" s="869"/>
    </row>
    <row r="23" spans="1:22">
      <c r="A23" s="550" t="s">
        <v>110</v>
      </c>
      <c r="B23" s="549">
        <f>SUM(B8:B22)</f>
        <v>0</v>
      </c>
      <c r="C23" s="872"/>
      <c r="D23" s="873"/>
      <c r="E23" s="873"/>
      <c r="F23" s="873"/>
      <c r="G23" s="873"/>
      <c r="H23" s="873"/>
      <c r="I23" s="873"/>
      <c r="J23" s="873"/>
      <c r="K23" s="873"/>
      <c r="L23" s="873"/>
      <c r="M23" s="873"/>
      <c r="N23" s="873"/>
      <c r="O23" s="873"/>
      <c r="P23" s="873"/>
      <c r="Q23" s="873"/>
      <c r="R23" s="873"/>
      <c r="S23" s="873"/>
      <c r="T23" s="873"/>
      <c r="U23" s="873"/>
      <c r="V23" s="874"/>
    </row>
    <row r="26" spans="1:22">
      <c r="A26" s="880" t="s">
        <v>612</v>
      </c>
      <c r="B26" s="881" t="s">
        <v>613</v>
      </c>
    </row>
    <row r="27" spans="1:22">
      <c r="B27" s="880"/>
    </row>
  </sheetData>
  <sheetProtection password="C46C" sheet="1" formatCells="0" formatColumns="0" formatRows="0" insertRows="0"/>
  <mergeCells count="10">
    <mergeCell ref="A1:D1"/>
    <mergeCell ref="F1:V1"/>
    <mergeCell ref="A2:V2"/>
    <mergeCell ref="A3:V5"/>
    <mergeCell ref="A6:A7"/>
    <mergeCell ref="B6:B7"/>
    <mergeCell ref="C6:V6"/>
    <mergeCell ref="C7:I7"/>
    <mergeCell ref="J7:N7"/>
    <mergeCell ref="O7:V7"/>
  </mergeCells>
  <phoneticPr fontId="119" type="noConversion"/>
  <dataValidations count="4">
    <dataValidation errorStyle="information" allowBlank="1" showInputMessage="1" showErrorMessage="1" sqref="C20:V20"/>
    <dataValidation type="whole" allowBlank="1" showInputMessage="1" showErrorMessage="1" prompt="Enter in each column figures between &quot;1 and 31&quot;" sqref="O8:V19 O21:V22">
      <formula1>1</formula1>
      <formula2>31</formula2>
    </dataValidation>
    <dataValidation type="whole" allowBlank="1" showInputMessage="1" showErrorMessage="1" prompt="Enter in each column figures between &quot;0 and 9&quot;" sqref="C21:N22 C8:N19">
      <formula1>0</formula1>
      <formula2>9</formula2>
    </dataValidation>
    <dataValidation type="whole" operator="greaterThan" allowBlank="1" showInputMessage="1" showErrorMessage="1" prompt="Type only whole numbers" sqref="B8:B22">
      <formula1>0</formula1>
    </dataValidation>
  </dataValidations>
  <hyperlinks>
    <hyperlink ref="A1" location="BACK2" display="BACK2"/>
  </hyperlinks>
  <pageMargins left="0.7" right="0.7" top="0.75" bottom="0.75" header="0.3" footer="0.3"/>
  <pageSetup paperSize="9" orientation="landscape" horizontalDpi="300" verticalDpi="300" r:id="rId1"/>
  <headerFooter alignWithMargins="0">
    <oddHeader>&amp;Lmrkiritpatel@gmail.com / imu20593@gmail.com / dpbaria@gmail.com</oddHeader>
    <oddFooter>&amp;LPrepared by Cyber Group Dangs      Page &amp;P of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5" enableFormatConditionsCalculation="0">
    <tabColor indexed="34"/>
    <pageSetUpPr fitToPage="1"/>
  </sheetPr>
  <dimension ref="A1:IV104"/>
  <sheetViews>
    <sheetView showGridLines="0" showRowColHeaders="0" topLeftCell="A2" zoomScaleNormal="145" zoomScaleSheetLayoutView="100" workbookViewId="0">
      <pane ySplit="2" topLeftCell="A69" activePane="bottomLeft" state="frozen"/>
      <selection activeCell="A2" sqref="A2:Y2"/>
      <selection pane="bottomLeft" activeCell="BF48" sqref="BF48"/>
    </sheetView>
  </sheetViews>
  <sheetFormatPr defaultColWidth="1.75" defaultRowHeight="14.25"/>
  <cols>
    <col min="1" max="4" width="1.5" style="564" customWidth="1"/>
    <col min="5" max="5" width="2.125" style="564" customWidth="1"/>
    <col min="6" max="14" width="1.5" style="564" customWidth="1"/>
    <col min="15" max="15" width="2.25" style="564" customWidth="1"/>
    <col min="16" max="16" width="2" style="564" customWidth="1"/>
    <col min="17" max="17" width="2.125" style="564" customWidth="1"/>
    <col min="18" max="18" width="1.75" style="564" customWidth="1"/>
    <col min="19" max="19" width="1.5" style="564" customWidth="1"/>
    <col min="20" max="31" width="1.875" style="564" customWidth="1"/>
    <col min="32" max="65" width="1.5" style="564" customWidth="1"/>
    <col min="66" max="66" width="2.125" style="564" customWidth="1"/>
    <col min="67" max="67" width="1.5" style="564" customWidth="1"/>
    <col min="68" max="68" width="1" style="564" customWidth="1"/>
    <col min="69" max="69" width="3.125" style="564" customWidth="1"/>
    <col min="70" max="70" width="2.625" style="564" customWidth="1"/>
    <col min="71" max="71" width="22.25" style="564" customWidth="1"/>
    <col min="72" max="72" width="2.125" style="564" customWidth="1"/>
    <col min="73" max="73" width="1" style="564" customWidth="1"/>
    <col min="74" max="255" width="8" style="564" hidden="1" customWidth="1"/>
    <col min="256" max="16384" width="1.75" style="564"/>
  </cols>
  <sheetData>
    <row r="1" spans="1:70" s="562" customFormat="1" ht="11.25" hidden="1" customHeight="1">
      <c r="A1" s="562">
        <v>1</v>
      </c>
      <c r="B1" s="562">
        <f>A1+1</f>
        <v>2</v>
      </c>
      <c r="C1" s="562">
        <f t="shared" ref="C1:BN1" si="0">B1+1</f>
        <v>3</v>
      </c>
      <c r="D1" s="562">
        <f t="shared" si="0"/>
        <v>4</v>
      </c>
      <c r="E1" s="562">
        <f t="shared" si="0"/>
        <v>5</v>
      </c>
      <c r="F1" s="562">
        <f t="shared" si="0"/>
        <v>6</v>
      </c>
      <c r="G1" s="562">
        <f t="shared" si="0"/>
        <v>7</v>
      </c>
      <c r="H1" s="562">
        <f t="shared" si="0"/>
        <v>8</v>
      </c>
      <c r="I1" s="562">
        <f t="shared" si="0"/>
        <v>9</v>
      </c>
      <c r="J1" s="562">
        <f t="shared" si="0"/>
        <v>10</v>
      </c>
      <c r="K1" s="562">
        <f t="shared" si="0"/>
        <v>11</v>
      </c>
      <c r="L1" s="562">
        <f t="shared" si="0"/>
        <v>12</v>
      </c>
      <c r="M1" s="562">
        <f t="shared" si="0"/>
        <v>13</v>
      </c>
      <c r="N1" s="562">
        <f t="shared" si="0"/>
        <v>14</v>
      </c>
      <c r="O1" s="562">
        <f t="shared" si="0"/>
        <v>15</v>
      </c>
      <c r="P1" s="562">
        <f t="shared" si="0"/>
        <v>16</v>
      </c>
      <c r="Q1" s="562">
        <f t="shared" si="0"/>
        <v>17</v>
      </c>
      <c r="R1" s="562">
        <f t="shared" si="0"/>
        <v>18</v>
      </c>
      <c r="S1" s="562">
        <f t="shared" si="0"/>
        <v>19</v>
      </c>
      <c r="T1" s="562">
        <f t="shared" si="0"/>
        <v>20</v>
      </c>
      <c r="U1" s="562">
        <f t="shared" si="0"/>
        <v>21</v>
      </c>
      <c r="V1" s="562">
        <f t="shared" si="0"/>
        <v>22</v>
      </c>
      <c r="W1" s="562">
        <f t="shared" si="0"/>
        <v>23</v>
      </c>
      <c r="X1" s="562">
        <f t="shared" si="0"/>
        <v>24</v>
      </c>
      <c r="Y1" s="562">
        <f t="shared" si="0"/>
        <v>25</v>
      </c>
      <c r="Z1" s="562">
        <f t="shared" si="0"/>
        <v>26</v>
      </c>
      <c r="AA1" s="562">
        <f t="shared" si="0"/>
        <v>27</v>
      </c>
      <c r="AB1" s="562">
        <f t="shared" si="0"/>
        <v>28</v>
      </c>
      <c r="AC1" s="562">
        <f t="shared" si="0"/>
        <v>29</v>
      </c>
      <c r="AD1" s="562">
        <f t="shared" si="0"/>
        <v>30</v>
      </c>
      <c r="AE1" s="562">
        <f t="shared" si="0"/>
        <v>31</v>
      </c>
      <c r="AF1" s="562">
        <f t="shared" si="0"/>
        <v>32</v>
      </c>
      <c r="AG1" s="562">
        <f t="shared" si="0"/>
        <v>33</v>
      </c>
      <c r="AH1" s="562">
        <f t="shared" si="0"/>
        <v>34</v>
      </c>
      <c r="AI1" s="562">
        <f t="shared" si="0"/>
        <v>35</v>
      </c>
      <c r="AJ1" s="562">
        <f t="shared" si="0"/>
        <v>36</v>
      </c>
      <c r="AK1" s="562">
        <f t="shared" si="0"/>
        <v>37</v>
      </c>
      <c r="AL1" s="562">
        <f t="shared" si="0"/>
        <v>38</v>
      </c>
      <c r="AM1" s="562">
        <f t="shared" si="0"/>
        <v>39</v>
      </c>
      <c r="AN1" s="562">
        <f t="shared" si="0"/>
        <v>40</v>
      </c>
      <c r="AO1" s="562">
        <f t="shared" si="0"/>
        <v>41</v>
      </c>
      <c r="AP1" s="562">
        <f t="shared" si="0"/>
        <v>42</v>
      </c>
      <c r="AQ1" s="562">
        <f t="shared" si="0"/>
        <v>43</v>
      </c>
      <c r="AR1" s="562">
        <f t="shared" si="0"/>
        <v>44</v>
      </c>
      <c r="AS1" s="562">
        <f t="shared" si="0"/>
        <v>45</v>
      </c>
      <c r="AT1" s="562">
        <f t="shared" si="0"/>
        <v>46</v>
      </c>
      <c r="AU1" s="562">
        <f t="shared" si="0"/>
        <v>47</v>
      </c>
      <c r="AV1" s="562">
        <f t="shared" si="0"/>
        <v>48</v>
      </c>
      <c r="AW1" s="562">
        <f t="shared" si="0"/>
        <v>49</v>
      </c>
      <c r="AX1" s="562">
        <f t="shared" si="0"/>
        <v>50</v>
      </c>
      <c r="AY1" s="562">
        <f t="shared" si="0"/>
        <v>51</v>
      </c>
      <c r="AZ1" s="562">
        <f t="shared" si="0"/>
        <v>52</v>
      </c>
      <c r="BA1" s="562">
        <f t="shared" si="0"/>
        <v>53</v>
      </c>
      <c r="BB1" s="562">
        <f t="shared" si="0"/>
        <v>54</v>
      </c>
      <c r="BC1" s="562">
        <f t="shared" si="0"/>
        <v>55</v>
      </c>
      <c r="BD1" s="562">
        <f t="shared" si="0"/>
        <v>56</v>
      </c>
      <c r="BE1" s="562">
        <f t="shared" si="0"/>
        <v>57</v>
      </c>
      <c r="BF1" s="562">
        <f t="shared" si="0"/>
        <v>58</v>
      </c>
      <c r="BG1" s="562">
        <f t="shared" si="0"/>
        <v>59</v>
      </c>
      <c r="BH1" s="562">
        <f t="shared" si="0"/>
        <v>60</v>
      </c>
      <c r="BI1" s="562">
        <f t="shared" si="0"/>
        <v>61</v>
      </c>
      <c r="BJ1" s="562">
        <f t="shared" si="0"/>
        <v>62</v>
      </c>
      <c r="BK1" s="562">
        <f t="shared" si="0"/>
        <v>63</v>
      </c>
      <c r="BL1" s="562">
        <f t="shared" si="0"/>
        <v>64</v>
      </c>
      <c r="BM1" s="562">
        <f t="shared" si="0"/>
        <v>65</v>
      </c>
      <c r="BN1" s="562">
        <f t="shared" si="0"/>
        <v>66</v>
      </c>
      <c r="BO1" s="562">
        <f>BN1+1</f>
        <v>67</v>
      </c>
      <c r="BP1" s="562">
        <f>BO1+1</f>
        <v>68</v>
      </c>
      <c r="BR1" s="563" t="s">
        <v>462</v>
      </c>
    </row>
    <row r="2" spans="1:70" s="562" customFormat="1" ht="11.25" hidden="1" customHeight="1" thickBot="1">
      <c r="BR2" s="563"/>
    </row>
    <row r="3" spans="1:70" s="562" customFormat="1" ht="21.75" customHeight="1" thickTop="1" thickBot="1">
      <c r="B3" s="1341" t="s">
        <v>463</v>
      </c>
      <c r="C3" s="1341"/>
      <c r="D3" s="1341"/>
      <c r="E3" s="1341"/>
      <c r="F3" s="1341"/>
      <c r="G3" s="1341"/>
      <c r="H3" s="1341"/>
      <c r="I3" s="1341"/>
      <c r="J3" s="1341"/>
      <c r="K3" s="1341"/>
      <c r="L3" s="1341"/>
      <c r="M3" s="1341"/>
      <c r="N3" s="1341"/>
      <c r="O3" s="1341"/>
      <c r="P3" s="1341"/>
      <c r="Q3" s="1341"/>
      <c r="R3" s="1341"/>
      <c r="S3" s="1341"/>
      <c r="T3" s="1341"/>
      <c r="U3" s="1341"/>
      <c r="V3" s="1341"/>
      <c r="W3" s="1341"/>
      <c r="X3" s="1341"/>
      <c r="AA3" s="340" t="s">
        <v>464</v>
      </c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341"/>
      <c r="AP3" s="341"/>
      <c r="AQ3" s="341"/>
      <c r="AR3" s="341"/>
      <c r="AS3" s="341"/>
      <c r="AT3" s="341"/>
      <c r="AU3" s="341"/>
      <c r="AV3" s="341"/>
      <c r="AW3" s="341"/>
      <c r="AX3" s="341"/>
      <c r="AY3" s="341"/>
      <c r="AZ3" s="341"/>
      <c r="BA3" s="341"/>
      <c r="BB3" s="341"/>
      <c r="BC3" s="341"/>
      <c r="BD3" s="341"/>
      <c r="BE3" s="341"/>
      <c r="BF3" s="341"/>
      <c r="BG3" s="341"/>
      <c r="BR3" s="563"/>
    </row>
    <row r="4" spans="1:70" s="562" customFormat="1" ht="11.25" customHeight="1" thickTop="1" thickBot="1">
      <c r="BR4" s="563"/>
    </row>
    <row r="5" spans="1:70" ht="21" customHeight="1" thickTop="1">
      <c r="B5" s="565"/>
      <c r="C5" s="566"/>
      <c r="D5" s="1441" t="s">
        <v>639</v>
      </c>
      <c r="E5" s="1441"/>
      <c r="F5" s="1441"/>
      <c r="G5" s="1441"/>
      <c r="H5" s="1441"/>
      <c r="I5" s="1441"/>
      <c r="J5" s="1441"/>
      <c r="K5" s="1441"/>
      <c r="L5" s="1441"/>
      <c r="M5" s="1441"/>
      <c r="N5" s="1441"/>
      <c r="O5" s="1441"/>
      <c r="P5" s="1441"/>
      <c r="Q5" s="1441"/>
      <c r="R5" s="1441"/>
      <c r="S5" s="1441"/>
      <c r="T5" s="1441"/>
      <c r="U5" s="1441"/>
      <c r="V5" s="1441"/>
      <c r="W5" s="1441"/>
      <c r="X5" s="1441"/>
      <c r="Y5" s="1441"/>
      <c r="Z5" s="1441"/>
      <c r="AA5" s="1441"/>
      <c r="AB5" s="1441"/>
      <c r="AC5" s="1441"/>
      <c r="AZ5" s="568" t="s">
        <v>594</v>
      </c>
      <c r="BF5" s="569" t="s">
        <v>465</v>
      </c>
      <c r="BL5" s="566"/>
      <c r="BM5" s="566"/>
      <c r="BN5" s="566"/>
      <c r="BO5" s="566"/>
      <c r="BP5" s="570"/>
    </row>
    <row r="6" spans="1:70" ht="15">
      <c r="B6" s="571"/>
      <c r="C6" s="567"/>
      <c r="D6" s="1441"/>
      <c r="E6" s="1441"/>
      <c r="F6" s="1441"/>
      <c r="G6" s="1441"/>
      <c r="H6" s="1441"/>
      <c r="I6" s="1441"/>
      <c r="J6" s="1441"/>
      <c r="K6" s="1441"/>
      <c r="L6" s="1441"/>
      <c r="M6" s="1441"/>
      <c r="N6" s="1441"/>
      <c r="O6" s="1441"/>
      <c r="P6" s="1441"/>
      <c r="Q6" s="1441"/>
      <c r="R6" s="1441"/>
      <c r="S6" s="1441"/>
      <c r="T6" s="1441"/>
      <c r="U6" s="1441"/>
      <c r="V6" s="1441"/>
      <c r="W6" s="1441"/>
      <c r="X6" s="1441"/>
      <c r="Y6" s="1441"/>
      <c r="Z6" s="1441"/>
      <c r="AA6" s="1441"/>
      <c r="AB6" s="1441"/>
      <c r="AC6" s="1441"/>
      <c r="AJ6" s="572"/>
      <c r="BL6" s="567"/>
      <c r="BM6" s="567"/>
      <c r="BN6" s="567"/>
      <c r="BO6" s="567"/>
      <c r="BP6" s="573"/>
    </row>
    <row r="7" spans="1:70" ht="15" customHeight="1">
      <c r="B7" s="571"/>
      <c r="C7" s="567"/>
      <c r="D7" s="567"/>
      <c r="BL7" s="567"/>
      <c r="BM7" s="567"/>
      <c r="BN7" s="567"/>
      <c r="BO7" s="567"/>
      <c r="BP7" s="573"/>
    </row>
    <row r="8" spans="1:70" ht="23.25">
      <c r="B8" s="574"/>
      <c r="C8" s="574"/>
      <c r="D8" s="575"/>
      <c r="E8" s="867" t="s">
        <v>596</v>
      </c>
      <c r="F8" s="575"/>
      <c r="G8" s="575"/>
      <c r="H8" s="575"/>
      <c r="I8" s="575"/>
      <c r="J8" s="576"/>
      <c r="K8" s="576"/>
      <c r="L8" s="576"/>
      <c r="M8" s="576"/>
      <c r="N8" s="867" t="s">
        <v>466</v>
      </c>
      <c r="O8" s="576"/>
      <c r="P8" s="575"/>
      <c r="Q8" s="576"/>
      <c r="R8" s="575"/>
      <c r="S8" s="575"/>
      <c r="T8" s="577" t="s">
        <v>467</v>
      </c>
      <c r="U8" s="575"/>
      <c r="V8" s="578"/>
      <c r="W8" s="575"/>
      <c r="X8" s="575"/>
      <c r="Y8" s="575"/>
      <c r="Z8" s="575"/>
      <c r="AA8" s="575"/>
      <c r="AB8" s="575"/>
      <c r="AC8" s="575"/>
      <c r="AD8" s="575"/>
      <c r="AE8" s="575"/>
      <c r="AF8" s="575"/>
      <c r="AG8" s="575"/>
      <c r="AH8" s="575"/>
      <c r="AI8" s="575"/>
      <c r="AJ8" s="575"/>
      <c r="AK8" s="575"/>
      <c r="AL8" s="575"/>
      <c r="AM8" s="575"/>
      <c r="AN8" s="575"/>
      <c r="AO8" s="575"/>
      <c r="AP8" s="575"/>
      <c r="AQ8" s="575"/>
      <c r="AR8" s="575"/>
      <c r="AS8" s="575"/>
      <c r="AT8" s="575"/>
      <c r="AU8" s="575"/>
      <c r="AV8" s="575"/>
      <c r="AW8" s="575"/>
      <c r="AX8" s="575"/>
      <c r="AY8" s="575"/>
      <c r="AZ8" s="575"/>
      <c r="BA8" s="575"/>
      <c r="BB8" s="579"/>
      <c r="BC8" s="580" t="s">
        <v>597</v>
      </c>
      <c r="BD8" s="579"/>
      <c r="BE8" s="578"/>
      <c r="BF8" s="579"/>
      <c r="BG8" s="579"/>
      <c r="BH8" s="579"/>
      <c r="BI8" s="579"/>
      <c r="BJ8" s="579"/>
      <c r="BK8" s="579"/>
      <c r="BL8" s="579"/>
      <c r="BM8" s="581"/>
      <c r="BN8" s="582"/>
    </row>
    <row r="9" spans="1:70" ht="9" customHeight="1"/>
    <row r="10" spans="1:70" ht="9.9499999999999993" customHeight="1">
      <c r="B10" s="583"/>
      <c r="C10" s="584"/>
      <c r="G10" s="572"/>
      <c r="H10" s="585"/>
      <c r="I10" s="586"/>
      <c r="AJ10" s="585"/>
      <c r="BO10" s="583"/>
    </row>
    <row r="11" spans="1:70" ht="9.9499999999999993" customHeight="1">
      <c r="C11" s="584"/>
      <c r="D11" s="1452" t="str">
        <f>UPPER(MID(LEFT('Other Deails'!$H$6,FIND(" ",'Other Deails'!$H$6,1)),A1,1))</f>
        <v>K</v>
      </c>
      <c r="E11" s="1514"/>
      <c r="F11" s="1442" t="str">
        <f>UPPER(MID(LEFT('Other Deails'!$H$6,FIND(" ",'Other Deails'!$H$6,1)),B1,1))</f>
        <v>I</v>
      </c>
      <c r="G11" s="1514"/>
      <c r="H11" s="1442" t="str">
        <f>UPPER(MID(LEFT('Other Deails'!$H$6,FIND(" ",'Other Deails'!$H$6,1)),C1,1))</f>
        <v>R</v>
      </c>
      <c r="I11" s="1514"/>
      <c r="J11" s="1442" t="str">
        <f>UPPER(MID(LEFT('Other Deails'!$H$6,FIND(" ",'Other Deails'!$H$6,1)),D1,1))</f>
        <v>I</v>
      </c>
      <c r="K11" s="1514"/>
      <c r="L11" s="1442" t="str">
        <f>UPPER(MID(LEFT('Other Deails'!$H$6,FIND(" ",'Other Deails'!$H$6,1)),E1,1))</f>
        <v>T</v>
      </c>
      <c r="M11" s="1514"/>
      <c r="N11" s="1442" t="str">
        <f>UPPER(MID(LEFT('Other Deails'!$H$6,FIND(" ",'Other Deails'!$H$6,1)),F1,1))</f>
        <v>C</v>
      </c>
      <c r="O11" s="1514"/>
      <c r="P11" s="1442" t="str">
        <f>UPPER(MID(LEFT('Other Deails'!$H$6,FIND(" ",'Other Deails'!$H$6,1)),G1,1))</f>
        <v>H</v>
      </c>
      <c r="Q11" s="1514"/>
      <c r="R11" s="1442" t="str">
        <f>UPPER(MID(LEFT('Other Deails'!$H$6,FIND(" ",'Other Deails'!$H$6,1)),H1,1))</f>
        <v>A</v>
      </c>
      <c r="S11" s="1514"/>
      <c r="T11" s="1442" t="str">
        <f>UPPER(MID(LEFT('Other Deails'!$H$6,FIND(" ",'Other Deails'!$H$6,1)),I1,1))</f>
        <v>N</v>
      </c>
      <c r="U11" s="1514"/>
      <c r="V11" s="1442" t="str">
        <f>UPPER(MID(LEFT('Other Deails'!$H$6,FIND(" ",'Other Deails'!$H$6,1)),J1,1))</f>
        <v>D</v>
      </c>
      <c r="W11" s="1514"/>
      <c r="X11" s="1442" t="str">
        <f>UPPER(MID(LEFT('Other Deails'!$H$6,FIND(" ",'Other Deails'!$H$6,1)),K1,1))</f>
        <v>R</v>
      </c>
      <c r="Y11" s="1514"/>
      <c r="Z11" s="1442" t="str">
        <f>UPPER(MID(LEFT('Other Deails'!$H$6,FIND(" ",'Other Deails'!$H$6,1)),L1,1))</f>
        <v>A</v>
      </c>
      <c r="AA11" s="1514"/>
      <c r="AB11" s="1442" t="str">
        <f>UPPER(MID(LEFT('Other Deails'!$H$6,FIND(" ",'Other Deails'!$H$6,1)),M1,1))</f>
        <v xml:space="preserve"> </v>
      </c>
      <c r="AC11" s="1514" t="str">
        <f>UPPER(MID(LEFT('[7]Other Deails'!$H$6,FIND(" ",'[7]Other Deails'!$H$6,1)),Z1,1))</f>
        <v/>
      </c>
      <c r="AD11" s="1442" t="str">
        <f>UPPER(MID(LEFT('Other Deails'!$H$6,FIND(" ",'Other Deails'!$H$6,1)),N1,1))</f>
        <v/>
      </c>
      <c r="AE11" s="1514"/>
      <c r="AF11" s="1442" t="str">
        <f>UPPER(MID(LEFT('Other Deails'!$H$6,FIND(" ",'Other Deails'!$H$6,1)),O1,1))</f>
        <v/>
      </c>
      <c r="AG11" s="1514"/>
      <c r="AH11" s="1442" t="str">
        <f>UPPER(MID(LEFT('Other Deails'!$H$6,FIND(" ",'Other Deails'!$H$6,1)),P1,1))</f>
        <v/>
      </c>
      <c r="AI11" s="1525"/>
      <c r="AJ11" s="1564"/>
      <c r="AK11" s="587" t="str">
        <f>UPPER(MID(LEFT('Other Deails'!$H$6,FIND(" ",'Other Deails'!$H$6,1)),AD1,1))</f>
        <v/>
      </c>
      <c r="AL11" s="1452" t="str">
        <f>UPPER(MID(LEFT(RIGHT('Other Deails'!$H$6,LEN('Other Deails'!$H$6)-FIND(" ",'Other Deails'!$H$6,1)),FIND(" ",RIGHT('Other Deails'!$H$6,LEN('Other Deails'!$H$6)-FIND(" ",'Other Deails'!$H$6,1)),1)),A1,1))</f>
        <v>J</v>
      </c>
      <c r="AM11" s="1514"/>
      <c r="AN11" s="1442" t="str">
        <f>UPPER(MID(LEFT(RIGHT('Other Deails'!$H$6,LEN('Other Deails'!$H$6)-FIND(" ",'Other Deails'!$H$6,1)),FIND(" ",RIGHT('Other Deails'!$H$6,LEN('Other Deails'!$H$6)-FIND(" ",'Other Deails'!$H$6,1)),1)),B1,1))</f>
        <v>A</v>
      </c>
      <c r="AO11" s="1514"/>
      <c r="AP11" s="1442" t="str">
        <f>UPPER(MID(LEFT(RIGHT('Other Deails'!$H$6,LEN('Other Deails'!$H$6)-FIND(" ",'Other Deails'!$H$6,1)),FIND(" ",RIGHT('Other Deails'!$H$6,LEN('Other Deails'!$H$6)-FIND(" ",'Other Deails'!$H$6,1)),1)),C1,1))</f>
        <v>Y</v>
      </c>
      <c r="AQ11" s="1514"/>
      <c r="AR11" s="1442" t="str">
        <f>UPPER(MID(LEFT(RIGHT('Other Deails'!$H$6,LEN('Other Deails'!$H$6)-FIND(" ",'Other Deails'!$H$6,1)),FIND(" ",RIGHT('Other Deails'!$H$6,LEN('Other Deails'!$H$6)-FIND(" ",'Other Deails'!$H$6,1)),1)),D1,1))</f>
        <v>A</v>
      </c>
      <c r="AS11" s="1514"/>
      <c r="AT11" s="1442" t="str">
        <f>UPPER(MID(LEFT(RIGHT('Other Deails'!$H$6,LEN('Other Deails'!$H$6)-FIND(" ",'Other Deails'!$H$6,1)),FIND(" ",RIGHT('Other Deails'!$H$6,LEN('Other Deails'!$H$6)-FIND(" ",'Other Deails'!$H$6,1)),1)),E1,1))</f>
        <v>N</v>
      </c>
      <c r="AU11" s="1514"/>
      <c r="AV11" s="1442" t="str">
        <f>UPPER(MID(LEFT(RIGHT('Other Deails'!$H$6,LEN('Other Deails'!$H$6)-FIND(" ",'Other Deails'!$H$6,1)),FIND(" ",RIGHT('Other Deails'!$H$6,LEN('Other Deails'!$H$6)-FIND(" ",'Other Deails'!$H$6,1)),1)),F1,1))</f>
        <v>T</v>
      </c>
      <c r="AW11" s="1514"/>
      <c r="AX11" s="1442" t="str">
        <f>UPPER(MID(LEFT(RIGHT('Other Deails'!$H$6,LEN('Other Deails'!$H$6)-FIND(" ",'Other Deails'!$H$6,1)),FIND(" ",RIGHT('Other Deails'!$H$6,LEN('Other Deails'!$H$6)-FIND(" ",'Other Deails'!$H$6,1)),1)),G1,1))</f>
        <v>I</v>
      </c>
      <c r="AY11" s="1514"/>
      <c r="AZ11" s="1442" t="str">
        <f>UPPER(MID(LEFT(RIGHT('Other Deails'!$H$6,LEN('Other Deails'!$H$6)-FIND(" ",'Other Deails'!$H$6,1)),FIND(" ",RIGHT('Other Deails'!$H$6,LEN('Other Deails'!$H$6)-FIND(" ",'Other Deails'!$H$6,1)),1)),H1,1))</f>
        <v>L</v>
      </c>
      <c r="BA11" s="1514"/>
      <c r="BB11" s="1442" t="str">
        <f>UPPER(MID(LEFT(RIGHT('Other Deails'!$H$6,LEN('Other Deails'!$H$6)-FIND(" ",'Other Deails'!$H$6,1)),FIND(" ",RIGHT('Other Deails'!$H$6,LEN('Other Deails'!$H$6)-FIND(" ",'Other Deails'!$H$6,1)),1)),I1,1))</f>
        <v>A</v>
      </c>
      <c r="BC11" s="1514"/>
      <c r="BD11" s="1442" t="str">
        <f>UPPER(MID(LEFT(RIGHT('Other Deails'!$H$6,LEN('Other Deails'!$H$6)-FIND(" ",'Other Deails'!$H$6,1)),FIND(" ",RIGHT('Other Deails'!$H$6,LEN('Other Deails'!$H$6)-FIND(" ",'Other Deails'!$H$6,1)),1)),J1,1))</f>
        <v>L</v>
      </c>
      <c r="BE11" s="1514"/>
      <c r="BF11" s="1442" t="str">
        <f>UPPER(MID(LEFT(RIGHT('Other Deails'!$H$6,LEN('Other Deails'!$H$6)-FIND(" ",'Other Deails'!$H$6,1)),FIND(" ",RIGHT('Other Deails'!$H$6,LEN('Other Deails'!$H$6)-FIND(" ",'Other Deails'!$H$6,1)),1)),K1,1))</f>
        <v xml:space="preserve"> </v>
      </c>
      <c r="BG11" s="1514"/>
      <c r="BH11" s="1442"/>
      <c r="BI11" s="1514" t="str">
        <f>UPPER(MID(LEFT(RIGHT('[7]Other Deails'!$H$6,LEN('[7]Other Deails'!$H$6)-FIND(" ",'[7]Other Deails'!$H$6,1)),FIND(" ",RIGHT('[7]Other Deails'!$H$6,LEN('[7]Other Deails'!$H$6)-FIND(" ",'[7]Other Deails'!$H$6,1)),1)),L1,1))</f>
        <v/>
      </c>
      <c r="BJ11" s="1442"/>
      <c r="BK11" s="1514" t="str">
        <f>UPPER(MID(LEFT(RIGHT('[7]Other Deails'!$H$6,LEN('[7]Other Deails'!$H$6)-FIND(" ",'[7]Other Deails'!$H$6,1)),FIND(" ",RIGHT('[7]Other Deails'!$H$6,LEN('[7]Other Deails'!$H$6)-FIND(" ",'[7]Other Deails'!$H$6,1)),1)),M1,1))</f>
        <v/>
      </c>
      <c r="BL11" s="1442"/>
      <c r="BM11" s="1525"/>
      <c r="BN11" s="567"/>
    </row>
    <row r="12" spans="1:70" ht="9.9499999999999993" customHeight="1" thickBot="1">
      <c r="B12" s="583"/>
      <c r="C12" s="584"/>
      <c r="D12" s="1515"/>
      <c r="E12" s="1516"/>
      <c r="F12" s="1516"/>
      <c r="G12" s="1516"/>
      <c r="H12" s="1516"/>
      <c r="I12" s="1516"/>
      <c r="J12" s="1516"/>
      <c r="K12" s="1516"/>
      <c r="L12" s="1516"/>
      <c r="M12" s="1516"/>
      <c r="N12" s="1516"/>
      <c r="O12" s="1516"/>
      <c r="P12" s="1516"/>
      <c r="Q12" s="1516"/>
      <c r="R12" s="1516"/>
      <c r="S12" s="1516"/>
      <c r="T12" s="1516"/>
      <c r="U12" s="1516"/>
      <c r="V12" s="1516"/>
      <c r="W12" s="1516"/>
      <c r="X12" s="1516"/>
      <c r="Y12" s="1516"/>
      <c r="Z12" s="1516"/>
      <c r="AA12" s="1516"/>
      <c r="AB12" s="1516"/>
      <c r="AC12" s="1516"/>
      <c r="AD12" s="1516"/>
      <c r="AE12" s="1516"/>
      <c r="AF12" s="1516"/>
      <c r="AG12" s="1516"/>
      <c r="AH12" s="1516"/>
      <c r="AI12" s="1526"/>
      <c r="AJ12" s="1565"/>
      <c r="AK12" s="588"/>
      <c r="AL12" s="1515"/>
      <c r="AM12" s="1516"/>
      <c r="AN12" s="1516"/>
      <c r="AO12" s="1516"/>
      <c r="AP12" s="1516"/>
      <c r="AQ12" s="1516"/>
      <c r="AR12" s="1516"/>
      <c r="AS12" s="1516"/>
      <c r="AT12" s="1516"/>
      <c r="AU12" s="1516"/>
      <c r="AV12" s="1516"/>
      <c r="AW12" s="1516"/>
      <c r="AX12" s="1516"/>
      <c r="AY12" s="1516"/>
      <c r="AZ12" s="1516"/>
      <c r="BA12" s="1516"/>
      <c r="BB12" s="1516"/>
      <c r="BC12" s="1516"/>
      <c r="BD12" s="1516"/>
      <c r="BE12" s="1516"/>
      <c r="BF12" s="1516"/>
      <c r="BG12" s="1516"/>
      <c r="BH12" s="1516"/>
      <c r="BI12" s="1516"/>
      <c r="BJ12" s="1516"/>
      <c r="BK12" s="1516"/>
      <c r="BL12" s="1516"/>
      <c r="BM12" s="1526"/>
      <c r="BN12" s="567"/>
      <c r="BO12" s="583"/>
    </row>
    <row r="13" spans="1:70" ht="9.9499999999999993" customHeight="1">
      <c r="C13" s="584"/>
      <c r="G13" s="567"/>
      <c r="I13" s="567"/>
      <c r="J13" s="567"/>
      <c r="K13" s="567"/>
      <c r="Q13" s="567"/>
    </row>
    <row r="14" spans="1:70" ht="9.9499999999999993" customHeight="1">
      <c r="B14" s="583"/>
      <c r="C14" s="584"/>
      <c r="H14" s="585"/>
      <c r="I14" s="586"/>
      <c r="AW14" s="585"/>
      <c r="BO14" s="583"/>
    </row>
    <row r="15" spans="1:70" ht="9.9499999999999993" customHeight="1" thickBot="1">
      <c r="C15" s="584"/>
      <c r="D15" s="1452" t="str">
        <f>UPPER(MID(RIGHT('Other Deails'!$H$6,LEN('Other Deails'!$H$6)-FIND("#",SUBSTITUTE('Other Deails'!$H$6," ","#",LEN('Other Deails'!$H$6)-LEN(SUBSTITUTE('Other Deails'!$H$6," ",""))))),A1,1))</f>
        <v>P</v>
      </c>
      <c r="E15" s="1514"/>
      <c r="F15" s="1442" t="str">
        <f>UPPER(MID(RIGHT('Other Deails'!$H$6,LEN('Other Deails'!$H$6)-FIND("#",SUBSTITUTE('Other Deails'!$H$6," ","#",LEN('Other Deails'!$H$6)-LEN(SUBSTITUTE('Other Deails'!$H$6," ",""))))),B1,1))</f>
        <v>A</v>
      </c>
      <c r="G15" s="1514"/>
      <c r="H15" s="1442" t="str">
        <f>UPPER(MID(RIGHT('Other Deails'!$H$6,LEN('Other Deails'!$H$6)-FIND("#",SUBSTITUTE('Other Deails'!$H$6," ","#",LEN('Other Deails'!$H$6)-LEN(SUBSTITUTE('Other Deails'!$H$6," ",""))))),C1,1))</f>
        <v>T</v>
      </c>
      <c r="I15" s="1514"/>
      <c r="J15" s="1442" t="str">
        <f>UPPER(MID(RIGHT('Other Deails'!$H$6,LEN('Other Deails'!$H$6)-FIND("#",SUBSTITUTE('Other Deails'!$H$6," ","#",LEN('Other Deails'!$H$6)-LEN(SUBSTITUTE('Other Deails'!$H$6," ",""))))),D1,1))</f>
        <v>E</v>
      </c>
      <c r="K15" s="1514"/>
      <c r="L15" s="1442" t="str">
        <f>UPPER(MID(RIGHT('Other Deails'!$H$6,LEN('Other Deails'!$H$6)-FIND("#",SUBSTITUTE('Other Deails'!$H$6," ","#",LEN('Other Deails'!$H$6)-LEN(SUBSTITUTE('Other Deails'!$H$6," ",""))))),E1,1))</f>
        <v>L</v>
      </c>
      <c r="M15" s="1514"/>
      <c r="N15" s="1442" t="str">
        <f>UPPER(MID(RIGHT('Other Deails'!$H$6,LEN('Other Deails'!$H$6)-FIND("#",SUBSTITUTE('Other Deails'!$H$6," ","#",LEN('Other Deails'!$H$6)-LEN(SUBSTITUTE('Other Deails'!$H$6," ",""))))),F1,1))</f>
        <v/>
      </c>
      <c r="O15" s="1514"/>
      <c r="P15" s="1442" t="str">
        <f>UPPER(MID(RIGHT('Other Deails'!$H$6,LEN('Other Deails'!$H$6)-FIND("#",SUBSTITUTE('Other Deails'!$H$6," ","#",LEN('Other Deails'!$H$6)-LEN(SUBSTITUTE('Other Deails'!$H$6," ",""))))),G1,1))</f>
        <v/>
      </c>
      <c r="Q15" s="1514"/>
      <c r="R15" s="1442" t="str">
        <f>UPPER(MID(RIGHT('Other Deails'!$H$6,LEN('Other Deails'!$H$6)-FIND("#",SUBSTITUTE('Other Deails'!$H$6," ","#",LEN('Other Deails'!$H$6)-LEN(SUBSTITUTE('Other Deails'!$H$6," ",""))))),H1,1))</f>
        <v/>
      </c>
      <c r="S15" s="1514"/>
      <c r="T15" s="1442" t="str">
        <f>UPPER(MID(RIGHT('Other Deails'!$H$6,LEN('Other Deails'!$H$6)-FIND("#",SUBSTITUTE('Other Deails'!$H$6," ","#",LEN('Other Deails'!$H$6)-LEN(SUBSTITUTE('Other Deails'!$H$6," ",""))))),I1,1))</f>
        <v/>
      </c>
      <c r="U15" s="1514"/>
      <c r="V15" s="1442" t="str">
        <f>UPPER(MID(RIGHT('Other Deails'!$H$6,LEN('Other Deails'!$H$6)-FIND("#",SUBSTITUTE('Other Deails'!$H$6," ","#",LEN('Other Deails'!$H$6)-LEN(SUBSTITUTE('Other Deails'!$H$6," ",""))))),J1,1))</f>
        <v/>
      </c>
      <c r="W15" s="1514"/>
      <c r="X15" s="1442" t="str">
        <f>UPPER(MID(RIGHT('Other Deails'!$H$6,LEN('Other Deails'!$H$6)-FIND("#",SUBSTITUTE('Other Deails'!$H$6," ","#",LEN('Other Deails'!$H$6)-LEN(SUBSTITUTE('Other Deails'!$H$6," ",""))))),K1,1))</f>
        <v/>
      </c>
      <c r="Y15" s="1514"/>
      <c r="Z15" s="1442" t="str">
        <f>UPPER(MID(RIGHT('Other Deails'!$H$6,LEN('Other Deails'!$H$6)-FIND("#",SUBSTITUTE('Other Deails'!$H$6," ","#",LEN('Other Deails'!$H$6)-LEN(SUBSTITUTE('Other Deails'!$H$6," ",""))))),L1,1))</f>
        <v/>
      </c>
      <c r="AA15" s="1514"/>
      <c r="AB15" s="1442" t="str">
        <f>UPPER(MID(RIGHT('Other Deails'!$H$6,LEN('Other Deails'!$H$6)-FIND("#",SUBSTITUTE('Other Deails'!$H$6," ","#",LEN('Other Deails'!$H$6)-LEN(SUBSTITUTE('Other Deails'!$H$6," ",""))))),M1,1))</f>
        <v/>
      </c>
      <c r="AC15" s="1514"/>
      <c r="AD15" s="1523" t="str">
        <f>UPPER(MID(RIGHT('Other Deails'!$H$6,LEN('Other Deails'!$H$6)-FIND("#",SUBSTITUTE('Other Deails'!$H$6," ","#",LEN('Other Deails'!$H$6)-LEN(SUBSTITUTE('Other Deails'!$H$6," ",""))))),N1,1))</f>
        <v/>
      </c>
      <c r="AE15" s="1529"/>
      <c r="AF15" s="1523"/>
      <c r="AG15" s="1529"/>
      <c r="AH15" s="1442"/>
      <c r="AI15" s="1525"/>
      <c r="AJ15" s="567"/>
      <c r="AK15" s="567"/>
      <c r="AL15" s="567"/>
      <c r="AM15" s="567"/>
      <c r="AN15" s="567"/>
      <c r="AO15" s="567"/>
      <c r="AP15" s="567"/>
      <c r="AQ15" s="567"/>
      <c r="AR15" s="567"/>
      <c r="AS15" s="567"/>
      <c r="AT15" s="567"/>
      <c r="AU15" s="567"/>
      <c r="AV15" s="567"/>
      <c r="AW15" s="567"/>
      <c r="AX15" s="567"/>
      <c r="AY15" s="567"/>
      <c r="AZ15" s="567"/>
      <c r="BA15" s="567"/>
      <c r="BB15" s="567"/>
      <c r="BC15" s="567"/>
      <c r="BD15" s="567"/>
      <c r="BE15" s="567"/>
      <c r="BF15" s="567"/>
      <c r="BG15" s="567"/>
      <c r="BH15" s="567"/>
      <c r="BI15" s="567"/>
      <c r="BJ15" s="567"/>
      <c r="BK15" s="567"/>
      <c r="BL15" s="567"/>
      <c r="BM15" s="567"/>
      <c r="BN15" s="567"/>
    </row>
    <row r="16" spans="1:70" ht="9.9499999999999993" customHeight="1" thickBot="1">
      <c r="B16" s="583"/>
      <c r="C16" s="584"/>
      <c r="D16" s="1515"/>
      <c r="E16" s="1516"/>
      <c r="F16" s="1516"/>
      <c r="G16" s="1516"/>
      <c r="H16" s="1516"/>
      <c r="I16" s="1516"/>
      <c r="J16" s="1516"/>
      <c r="K16" s="1516"/>
      <c r="L16" s="1516"/>
      <c r="M16" s="1516"/>
      <c r="N16" s="1516"/>
      <c r="O16" s="1516"/>
      <c r="P16" s="1516"/>
      <c r="Q16" s="1516"/>
      <c r="R16" s="1516"/>
      <c r="S16" s="1516"/>
      <c r="T16" s="1516"/>
      <c r="U16" s="1516"/>
      <c r="V16" s="1516"/>
      <c r="W16" s="1516"/>
      <c r="X16" s="1516"/>
      <c r="Y16" s="1516"/>
      <c r="Z16" s="1516"/>
      <c r="AA16" s="1516"/>
      <c r="AB16" s="1516"/>
      <c r="AC16" s="1516"/>
      <c r="AD16" s="1530"/>
      <c r="AE16" s="1530"/>
      <c r="AF16" s="1530"/>
      <c r="AG16" s="1530"/>
      <c r="AH16" s="1516"/>
      <c r="AI16" s="1526"/>
      <c r="AT16" s="1457" t="str">
        <f>UPPER(MID('Other Deails'!$H$17,A1,1))</f>
        <v>A</v>
      </c>
      <c r="AU16" s="1457"/>
      <c r="AV16" s="1457" t="str">
        <f>UPPER(MID('Other Deails'!$H$17,B1,1))</f>
        <v>C</v>
      </c>
      <c r="AW16" s="1457"/>
      <c r="AX16" s="1457" t="str">
        <f>UPPER(MID('Other Deails'!$H$17,C1,1))</f>
        <v>F</v>
      </c>
      <c r="AY16" s="1457"/>
      <c r="AZ16" s="1457" t="str">
        <f>UPPER(MID('Other Deails'!$H$17,D1,1))</f>
        <v>P</v>
      </c>
      <c r="BA16" s="1457"/>
      <c r="BB16" s="1457" t="str">
        <f>UPPER(MID('Other Deails'!$H$17,E1,1))</f>
        <v>P</v>
      </c>
      <c r="BC16" s="1457"/>
      <c r="BD16" s="1457" t="str">
        <f>UPPER(MID('Other Deails'!$H$17,F1,1))</f>
        <v>3</v>
      </c>
      <c r="BE16" s="1457"/>
      <c r="BF16" s="1457" t="str">
        <f>UPPER(MID('Other Deails'!$H$17,G1,1))</f>
        <v>0</v>
      </c>
      <c r="BG16" s="1457"/>
      <c r="BH16" s="1457" t="str">
        <f>UPPER(MID('Other Deails'!$H$17,H1,1))</f>
        <v>4</v>
      </c>
      <c r="BI16" s="1457"/>
      <c r="BJ16" s="1457" t="str">
        <f>UPPER(MID('Other Deails'!$H$17,I1,1))</f>
        <v>7</v>
      </c>
      <c r="BK16" s="1457"/>
      <c r="BL16" s="1457" t="str">
        <f>UPPER(MID('Other Deails'!$H$17,J1,1))</f>
        <v>F</v>
      </c>
      <c r="BM16" s="1457"/>
      <c r="BN16" s="589"/>
      <c r="BO16" s="583"/>
    </row>
    <row r="17" spans="2:76" ht="9.9499999999999993" customHeight="1" thickBot="1">
      <c r="C17" s="584"/>
      <c r="AD17" s="567"/>
      <c r="AE17" s="567"/>
      <c r="AF17" s="567"/>
      <c r="AG17" s="567"/>
      <c r="AH17" s="567"/>
      <c r="AI17" s="567"/>
      <c r="AK17" s="567"/>
      <c r="AL17" s="567"/>
      <c r="AM17" s="567"/>
      <c r="AR17" s="567"/>
      <c r="AS17" s="567"/>
      <c r="AT17" s="1458"/>
      <c r="AU17" s="1458"/>
      <c r="AV17" s="1458"/>
      <c r="AW17" s="1458"/>
      <c r="AX17" s="1458"/>
      <c r="AY17" s="1458"/>
      <c r="AZ17" s="1458"/>
      <c r="BA17" s="1458"/>
      <c r="BB17" s="1458"/>
      <c r="BC17" s="1458"/>
      <c r="BD17" s="1458"/>
      <c r="BE17" s="1458"/>
      <c r="BF17" s="1458"/>
      <c r="BG17" s="1458"/>
      <c r="BH17" s="1458"/>
      <c r="BI17" s="1458"/>
      <c r="BJ17" s="1458"/>
      <c r="BK17" s="1458"/>
      <c r="BL17" s="1458"/>
      <c r="BM17" s="1458"/>
    </row>
    <row r="18" spans="2:76" ht="9.9499999999999993" customHeight="1" thickBot="1">
      <c r="B18" s="583"/>
      <c r="C18" s="584"/>
      <c r="H18" s="590"/>
      <c r="I18" s="586"/>
      <c r="Q18" s="585"/>
      <c r="AD18" s="585"/>
      <c r="BO18" s="583"/>
    </row>
    <row r="19" spans="2:76" ht="9.9499999999999993" customHeight="1">
      <c r="C19" s="584"/>
      <c r="D19" s="591" t="str">
        <f>IF('Other Deails'!B19=3,BR1,"")</f>
        <v>•</v>
      </c>
      <c r="E19" s="592" t="s">
        <v>468</v>
      </c>
      <c r="H19" s="591" t="str">
        <f>IF('Other Deails'!B19=5,BR1,"")</f>
        <v/>
      </c>
      <c r="I19" s="592" t="s">
        <v>469</v>
      </c>
      <c r="O19" s="1527" t="str">
        <f>UPPER(MID('Other Deails'!$H$15,A1,1))</f>
        <v>1</v>
      </c>
      <c r="P19" s="1527" t="str">
        <f>UPPER(MID('Other Deails'!$H$15,B1,1))</f>
        <v>9</v>
      </c>
      <c r="Q19" s="1527" t="str">
        <f>UPPER(MID('Other Deails'!$H$15,D1,1))</f>
        <v>0</v>
      </c>
      <c r="R19" s="1527" t="str">
        <f>UPPER(MID('Other Deails'!$H$15,E1,1))</f>
        <v>1</v>
      </c>
      <c r="S19" s="1527" t="str">
        <f>UPPER(MID('Other Deails'!$H$15,G1,1))</f>
        <v>1</v>
      </c>
      <c r="T19" s="1527" t="str">
        <f>UPPER(MID('Other Deails'!$H$15,H1,1))</f>
        <v>9</v>
      </c>
      <c r="U19" s="1527" t="str">
        <f>UPPER(MID('Other Deails'!$H$15,I1,1))</f>
        <v>6</v>
      </c>
      <c r="V19" s="1527" t="str">
        <f>UPPER(MID('Other Deails'!$H$15,J1,1))</f>
        <v>1</v>
      </c>
      <c r="Z19" s="1531" t="str">
        <f>UPPER('Other Deails'!$H$18)</f>
        <v>VALSAD</v>
      </c>
      <c r="AA19" s="1532"/>
      <c r="AB19" s="1532"/>
      <c r="AC19" s="1532"/>
      <c r="AD19" s="1532"/>
      <c r="AE19" s="1532"/>
      <c r="AF19" s="1532"/>
      <c r="AG19" s="1532"/>
      <c r="AH19" s="1532"/>
      <c r="AI19" s="1532"/>
      <c r="AJ19" s="1532"/>
      <c r="AK19" s="1532"/>
      <c r="AL19" s="1532"/>
      <c r="AM19" s="1532"/>
      <c r="AN19" s="1532"/>
      <c r="AO19" s="1532"/>
      <c r="AP19" s="1532"/>
      <c r="AQ19" s="1532"/>
      <c r="AR19" s="1532"/>
      <c r="AS19" s="1532"/>
      <c r="AT19" s="1532"/>
      <c r="AU19" s="1532"/>
      <c r="AV19" s="1532"/>
      <c r="AW19" s="1532"/>
      <c r="AX19" s="1532"/>
      <c r="AY19" s="1532"/>
      <c r="AZ19" s="1532"/>
      <c r="BA19" s="1532"/>
      <c r="BB19" s="1532"/>
      <c r="BC19" s="1532"/>
      <c r="BD19" s="1532"/>
      <c r="BE19" s="1532"/>
      <c r="BF19" s="1532"/>
      <c r="BG19" s="1532"/>
      <c r="BH19" s="1532"/>
      <c r="BI19" s="1532"/>
      <c r="BJ19" s="1532"/>
      <c r="BK19" s="1532"/>
      <c r="BL19" s="1532"/>
      <c r="BM19" s="1533"/>
    </row>
    <row r="20" spans="2:76" ht="12.75" customHeight="1" thickBot="1">
      <c r="B20" s="583"/>
      <c r="C20" s="584"/>
      <c r="F20" s="593"/>
      <c r="G20" s="593"/>
      <c r="K20" s="593"/>
      <c r="L20" s="593"/>
      <c r="M20" s="593"/>
      <c r="O20" s="1528"/>
      <c r="P20" s="1528"/>
      <c r="Q20" s="1528"/>
      <c r="R20" s="1528"/>
      <c r="S20" s="1528"/>
      <c r="T20" s="1528"/>
      <c r="U20" s="1528"/>
      <c r="V20" s="1528"/>
      <c r="W20" s="567"/>
      <c r="X20" s="594"/>
      <c r="Y20" s="594"/>
      <c r="Z20" s="1534"/>
      <c r="AA20" s="1535"/>
      <c r="AB20" s="1535"/>
      <c r="AC20" s="1535"/>
      <c r="AD20" s="1535"/>
      <c r="AE20" s="1535"/>
      <c r="AF20" s="1535"/>
      <c r="AG20" s="1535"/>
      <c r="AH20" s="1535"/>
      <c r="AI20" s="1535"/>
      <c r="AJ20" s="1535"/>
      <c r="AK20" s="1535"/>
      <c r="AL20" s="1535"/>
      <c r="AM20" s="1535"/>
      <c r="AN20" s="1535"/>
      <c r="AO20" s="1535"/>
      <c r="AP20" s="1535"/>
      <c r="AQ20" s="1535"/>
      <c r="AR20" s="1535"/>
      <c r="AS20" s="1535"/>
      <c r="AT20" s="1535"/>
      <c r="AU20" s="1535"/>
      <c r="AV20" s="1535"/>
      <c r="AW20" s="1535"/>
      <c r="AX20" s="1535"/>
      <c r="AY20" s="1535"/>
      <c r="AZ20" s="1535"/>
      <c r="BA20" s="1535"/>
      <c r="BB20" s="1535"/>
      <c r="BC20" s="1535"/>
      <c r="BD20" s="1535"/>
      <c r="BE20" s="1535"/>
      <c r="BF20" s="1535"/>
      <c r="BG20" s="1535"/>
      <c r="BH20" s="1535"/>
      <c r="BI20" s="1535"/>
      <c r="BJ20" s="1535"/>
      <c r="BK20" s="1535"/>
      <c r="BL20" s="1535"/>
      <c r="BM20" s="1536"/>
      <c r="BO20" s="583"/>
    </row>
    <row r="21" spans="2:76" ht="9.9499999999999993" customHeight="1">
      <c r="C21" s="584"/>
      <c r="V21" s="567"/>
      <c r="AY21" s="567"/>
    </row>
    <row r="22" spans="2:76" ht="9.9499999999999993" customHeight="1">
      <c r="B22" s="583"/>
      <c r="C22" s="584"/>
      <c r="H22" s="585"/>
      <c r="I22" s="586"/>
      <c r="AI22" s="585"/>
      <c r="BO22" s="583"/>
    </row>
    <row r="23" spans="2:76" ht="9.9499999999999993" customHeight="1">
      <c r="C23" s="584"/>
      <c r="D23" s="1517" t="str">
        <f>UPPER(MID(CONCATENATE(IF('Other Deails'!H8&lt;=0," ",'Other Deails'!H8),",",IF('Other Deails'!H9&lt;=0," ",'Other Deails'!H9)),A1,1))</f>
        <v>8</v>
      </c>
      <c r="E23" s="1537"/>
      <c r="F23" s="1442" t="str">
        <f>UPPER(MID(CONCATENATE(IF('Other Deails'!H8&lt;=0," ",'Other Deails'!H8),",",IF('Other Deails'!H9&lt;=0," ",'Other Deails'!H9)),B1,1))</f>
        <v>/</v>
      </c>
      <c r="G23" s="1446"/>
      <c r="H23" s="1442" t="str">
        <f>UPPER(MID(CONCATENATE(IF('Other Deails'!H8&lt;=0," ",'Other Deails'!H8),",",IF('Other Deails'!H9&lt;=0," ",'Other Deails'!H9)),C1,1))</f>
        <v>1</v>
      </c>
      <c r="I23" s="1446"/>
      <c r="J23" s="1442" t="str">
        <f>UPPER(MID(CONCATENATE(IF('Other Deails'!H8&lt;=0," ",'Other Deails'!H8),",",IF('Other Deails'!H9&lt;=0," ",'Other Deails'!H9)),D1,1))</f>
        <v>1</v>
      </c>
      <c r="K23" s="1442"/>
      <c r="L23" s="1442" t="str">
        <f>UPPER(MID(CONCATENATE(IF('Other Deails'!H8&lt;=0," ",'Other Deails'!H8),",",IF('Other Deails'!H9&lt;=0," ",'Other Deails'!H9)),E1,1))</f>
        <v>1</v>
      </c>
      <c r="M23" s="1442"/>
      <c r="N23" s="1442" t="str">
        <f>UPPER(MID(CONCATENATE(IF('Other Deails'!H8&lt;=0," ",'Other Deails'!H8),",",IF('Other Deails'!H9&lt;=0," ",'Other Deails'!H9)),F1,1))</f>
        <v>,</v>
      </c>
      <c r="O23" s="1446"/>
      <c r="P23" s="1442" t="str">
        <f>UPPER(MID(CONCATENATE(IF('Other Deails'!H8&lt;=0," ",'Other Deails'!H8),",",IF('Other Deails'!H9&lt;=0," ",'Other Deails'!H9)),G1,1))</f>
        <v>V</v>
      </c>
      <c r="Q23" s="1446"/>
      <c r="R23" s="1442" t="str">
        <f>UPPER(MID(CONCATENATE(IF('Other Deails'!H8&lt;=0," ",'Other Deails'!H8),",",IF('Other Deails'!H9&lt;=0," ",'Other Deails'!H9)),H1,1))</f>
        <v>A</v>
      </c>
      <c r="S23" s="1446"/>
      <c r="T23" s="1442" t="str">
        <f>UPPER(MID(CONCATENATE(IF('Other Deails'!H8&lt;=0," ",'Other Deails'!H8),",",IF('Other Deails'!H9&lt;=0," ",'Other Deails'!H9)),I1,1))</f>
        <v>R</v>
      </c>
      <c r="U23" s="1446"/>
      <c r="V23" s="1442" t="str">
        <f>UPPER(MID(CONCATENATE(IF('Other Deails'!H8&lt;=0," ",'Other Deails'!H8),",",IF('Other Deails'!H9&lt;=0," ",'Other Deails'!H9)),J1,1))</f>
        <v>I</v>
      </c>
      <c r="W23" s="1446"/>
      <c r="X23" s="1442" t="str">
        <f>UPPER(MID(CONCATENATE(IF('Other Deails'!H8&lt;=0," ",'Other Deails'!H8),",",IF('Other Deails'!H9&lt;=0," ",'Other Deails'!H9)),K1,1))</f>
        <v>O</v>
      </c>
      <c r="Y23" s="1446"/>
      <c r="Z23" s="1462" t="str">
        <f>UPPER(MID(CONCATENATE(IF('Other Deails'!H8&lt;=0," ",'Other Deails'!H8),",",IF('Other Deails'!H9&lt;=0," ",'Other Deails'!H9)),L1,1))</f>
        <v>U</v>
      </c>
      <c r="AA23" s="1463"/>
      <c r="AB23" s="1448" t="str">
        <f>UPPER(MID(CONCATENATE(IF('Other Deails'!H8&lt;=0," ",'Other Deails'!H8),",",IF('Other Deails'!H9&lt;=0," ",'Other Deails'!H9)),M1,1))</f>
        <v>S</v>
      </c>
      <c r="AC23" s="1467"/>
      <c r="AD23" s="1448" t="str">
        <f>UPPER(MID(CONCATENATE(IF('Other Deails'!H8&lt;=0," ",'Other Deails'!H8),",",IF('Other Deails'!H9&lt;=0," ",'Other Deails'!H9)),N1,1))</f>
        <v xml:space="preserve"> </v>
      </c>
      <c r="AE23" s="1467"/>
      <c r="AF23" s="1448"/>
      <c r="AG23" s="1449"/>
      <c r="AH23" s="1452" t="str">
        <f>UPPER(MID(IF('Other Deails'!H10&lt;=0," ",'Other Deails'!H10),A1,1))</f>
        <v>N</v>
      </c>
      <c r="AI23" s="1446"/>
      <c r="AJ23" s="1442" t="str">
        <f>UPPER(MID(IF('Other Deails'!H10&lt;=0," ",'Other Deails'!H10),B1,1))</f>
        <v>E</v>
      </c>
      <c r="AK23" s="1446"/>
      <c r="AL23" s="1442" t="str">
        <f>UPPER(MID(IF('Other Deails'!H10&lt;=0," ",'Other Deails'!H10),C1,1))</f>
        <v>A</v>
      </c>
      <c r="AM23" s="1446"/>
      <c r="AN23" s="1442" t="str">
        <f>UPPER(MID(IF('Other Deails'!H10&lt;=0," ",'Other Deails'!H10),D1,1))</f>
        <v>R</v>
      </c>
      <c r="AO23" s="1446"/>
      <c r="AP23" s="1442" t="str">
        <f>UPPER(MID(IF('Other Deails'!H10&lt;=0," ",'Other Deails'!H10),E1,1))</f>
        <v xml:space="preserve"> </v>
      </c>
      <c r="AQ23" s="1446"/>
      <c r="AR23" s="1442" t="str">
        <f>UPPER(MID(IF('Other Deails'!H10&lt;=0," ",'Other Deails'!H10),F1,1))</f>
        <v>S</v>
      </c>
      <c r="AS23" s="1446"/>
      <c r="AT23" s="1442" t="str">
        <f>UPPER(MID(IF('Other Deails'!H10&lt;=0," ",'Other Deails'!H10),G1,1))</f>
        <v>B</v>
      </c>
      <c r="AU23" s="1446"/>
      <c r="AV23" s="1442" t="str">
        <f>UPPER(MID(IF('Other Deails'!H10&lt;=0," ",'Other Deails'!H10),H1,1))</f>
        <v>I</v>
      </c>
      <c r="AW23" s="1446"/>
      <c r="AX23" s="1442" t="str">
        <f>UPPER(MID(IF('Other Deails'!H10&lt;=0," ",'Other Deails'!H10),I1,1))</f>
        <v xml:space="preserve"> </v>
      </c>
      <c r="AY23" s="1446"/>
      <c r="AZ23" s="1442" t="str">
        <f>UPPER(MID(IF('Other Deails'!H10&lt;=0," ",'Other Deails'!H10),J1,1))</f>
        <v>S</v>
      </c>
      <c r="BA23" s="1446"/>
      <c r="BB23" s="1442" t="str">
        <f>UPPER(MID(IF('Other Deails'!H10&lt;=0," ",'Other Deails'!H10),K1,1))</f>
        <v>T</v>
      </c>
      <c r="BC23" s="1446"/>
      <c r="BD23" s="1442" t="str">
        <f>UPPER(MID(IF('Other Deails'!H10&lt;=0," ",'Other Deails'!H10),L1,1))</f>
        <v>A</v>
      </c>
      <c r="BE23" s="1446"/>
      <c r="BF23" s="1442" t="str">
        <f>UPPER(MID(IF('Other Deails'!H10&lt;=0," ",'Other Deails'!H10),M1,1))</f>
        <v>F</v>
      </c>
      <c r="BG23" s="1446"/>
      <c r="BH23" s="1442" t="str">
        <f>UPPER(MID(IF('Other Deails'!H10&lt;=0," ",'Other Deails'!H10),N1,1))</f>
        <v>F</v>
      </c>
      <c r="BI23" s="1446"/>
      <c r="BJ23" s="1442" t="str">
        <f>UPPER(MID(IF('Other Deails'!H10&lt;=0," ",'Other Deails'!H10),O1,1))</f>
        <v xml:space="preserve"> </v>
      </c>
      <c r="BK23" s="1446"/>
      <c r="BL23" s="1442" t="str">
        <f>UPPER(MID(IF('Other Deails'!H10&lt;=0," ",'Other Deails'!H10),P1,1))</f>
        <v>Q</v>
      </c>
      <c r="BM23" s="1443"/>
      <c r="BR23" s="567"/>
      <c r="BS23" s="567"/>
      <c r="BT23" s="567"/>
      <c r="BU23" s="567"/>
      <c r="BV23" s="567"/>
      <c r="BW23" s="567"/>
      <c r="BX23" s="567"/>
    </row>
    <row r="24" spans="2:76" ht="8.25" customHeight="1" thickBot="1">
      <c r="B24" s="583"/>
      <c r="C24" s="584"/>
      <c r="D24" s="1538"/>
      <c r="E24" s="1539"/>
      <c r="F24" s="1447"/>
      <c r="G24" s="1447"/>
      <c r="H24" s="1447"/>
      <c r="I24" s="1447"/>
      <c r="J24" s="1444"/>
      <c r="K24" s="1444"/>
      <c r="L24" s="1444"/>
      <c r="M24" s="1444"/>
      <c r="N24" s="1447"/>
      <c r="O24" s="1447"/>
      <c r="P24" s="1447"/>
      <c r="Q24" s="1447"/>
      <c r="R24" s="1447"/>
      <c r="S24" s="1447"/>
      <c r="T24" s="1447"/>
      <c r="U24" s="1447"/>
      <c r="V24" s="1447"/>
      <c r="W24" s="1447"/>
      <c r="X24" s="1447"/>
      <c r="Y24" s="1447"/>
      <c r="Z24" s="1464"/>
      <c r="AA24" s="1464"/>
      <c r="AB24" s="1450"/>
      <c r="AC24" s="1450"/>
      <c r="AD24" s="1450"/>
      <c r="AE24" s="1450"/>
      <c r="AF24" s="1450"/>
      <c r="AG24" s="1451"/>
      <c r="AH24" s="1453"/>
      <c r="AI24" s="1447"/>
      <c r="AJ24" s="1444"/>
      <c r="AK24" s="1447"/>
      <c r="AL24" s="1444"/>
      <c r="AM24" s="1447"/>
      <c r="AN24" s="1444"/>
      <c r="AO24" s="1447"/>
      <c r="AP24" s="1444"/>
      <c r="AQ24" s="1447"/>
      <c r="AR24" s="1444"/>
      <c r="AS24" s="1447"/>
      <c r="AT24" s="1444"/>
      <c r="AU24" s="1447"/>
      <c r="AV24" s="1444"/>
      <c r="AW24" s="1447"/>
      <c r="AX24" s="1444"/>
      <c r="AY24" s="1447"/>
      <c r="AZ24" s="1444"/>
      <c r="BA24" s="1447"/>
      <c r="BB24" s="1444"/>
      <c r="BC24" s="1447"/>
      <c r="BD24" s="1444"/>
      <c r="BE24" s="1447"/>
      <c r="BF24" s="1444"/>
      <c r="BG24" s="1447"/>
      <c r="BH24" s="1444"/>
      <c r="BI24" s="1447"/>
      <c r="BJ24" s="1444"/>
      <c r="BK24" s="1447"/>
      <c r="BL24" s="1444"/>
      <c r="BM24" s="1445"/>
      <c r="BO24" s="583"/>
      <c r="BR24" s="567"/>
      <c r="BS24" s="567"/>
      <c r="BT24" s="567"/>
      <c r="BU24" s="567"/>
      <c r="BV24" s="567"/>
      <c r="BW24" s="567"/>
      <c r="BX24" s="567"/>
    </row>
    <row r="25" spans="2:76" ht="9.75" customHeight="1">
      <c r="C25" s="584"/>
      <c r="BR25" s="567"/>
      <c r="BS25" s="567"/>
      <c r="BT25" s="567"/>
      <c r="BU25" s="567"/>
      <c r="BV25" s="567"/>
      <c r="BW25" s="567"/>
      <c r="BX25" s="567"/>
    </row>
    <row r="26" spans="2:76" ht="9.9499999999999993" customHeight="1">
      <c r="B26" s="583"/>
      <c r="C26" s="584"/>
      <c r="D26" s="595"/>
      <c r="H26" s="585"/>
      <c r="I26" s="586"/>
      <c r="AI26" s="585"/>
      <c r="BO26" s="583"/>
      <c r="BR26" s="567"/>
      <c r="BS26" s="567"/>
      <c r="BT26" s="567"/>
      <c r="BU26" s="567"/>
      <c r="BV26" s="567"/>
      <c r="BW26" s="567"/>
      <c r="BX26" s="567"/>
    </row>
    <row r="27" spans="2:76" ht="11.25" customHeight="1">
      <c r="C27" s="584"/>
      <c r="D27" s="1452" t="str">
        <f>UPPER(MID(IF('Other Deails'!H11&lt;=0," ",'Other Deails'!H11),A1,1))</f>
        <v>S</v>
      </c>
      <c r="E27" s="1514"/>
      <c r="F27" s="1442" t="str">
        <f>UPPER(MID(IF('Other Deails'!H11&lt;=0," ",'Other Deails'!H11),B1,1))</f>
        <v>U</v>
      </c>
      <c r="G27" s="1514"/>
      <c r="H27" s="1442" t="str">
        <f>UPPER(MID(IF('Other Deails'!H11&lt;=0," ",'Other Deails'!H11),C1,1))</f>
        <v>N</v>
      </c>
      <c r="I27" s="1514"/>
      <c r="J27" s="1442" t="str">
        <f>UPPER(MID(IF('Other Deails'!H11&lt;=0," ",'Other Deails'!H11),D1,1))</f>
        <v>S</v>
      </c>
      <c r="K27" s="1514"/>
      <c r="L27" s="1442" t="str">
        <f>UPPER(MID(IF('Other Deails'!H11&lt;=0," ",'Other Deails'!H11),E1,1))</f>
        <v>E</v>
      </c>
      <c r="M27" s="1514"/>
      <c r="N27" s="1442" t="str">
        <f>UPPER(MID(IF('Other Deails'!H11&lt;=0," ",'Other Deails'!H11),F1,1))</f>
        <v>T</v>
      </c>
      <c r="O27" s="1514"/>
      <c r="P27" s="1442" t="str">
        <f>UPPER(MID(IF('Other Deails'!H11&lt;=0," ",'Other Deails'!H11),G1,1))</f>
        <v xml:space="preserve"> </v>
      </c>
      <c r="Q27" s="1514"/>
      <c r="R27" s="1442" t="str">
        <f>UPPER(MID(IF('Other Deails'!H11&lt;=0," ",'Other Deails'!H11),H1,1))</f>
        <v>P</v>
      </c>
      <c r="S27" s="1514"/>
      <c r="T27" s="1442" t="str">
        <f>UPPER(MID(IF('Other Deails'!H11&lt;=0," ",'Other Deails'!H11),J1,1))</f>
        <v>I</v>
      </c>
      <c r="U27" s="1514"/>
      <c r="V27" s="1442" t="str">
        <f>UPPER(MID(IF('Other Deails'!H11&lt;=0," ",'Other Deails'!H11),K1,1))</f>
        <v>N</v>
      </c>
      <c r="W27" s="1514"/>
      <c r="X27" s="1523" t="str">
        <f>UPPER(MID(IF('Other Deails'!H11&lt;=0," ",'Other Deails'!H11),L1,1))</f>
        <v>T</v>
      </c>
      <c r="Y27" s="1523"/>
      <c r="Z27" s="1442" t="str">
        <f>UPPER(MID(IF('Other Deails'!H11&lt;=0," ",'Other Deails'!H11),M1,1))</f>
        <v xml:space="preserve"> </v>
      </c>
      <c r="AA27" s="1465"/>
      <c r="AB27" s="1448" t="str">
        <f>UPPER(MID(IF('Other Deails'!H11&lt;=0," ",'Other Deails'!H11),N1,1))</f>
        <v>R</v>
      </c>
      <c r="AC27" s="1467"/>
      <c r="AD27" s="1448" t="str">
        <f>UPPER(MID(IF('Other Deails'!H11&lt;=0," ",'Other Deails'!H11),O1,1))</f>
        <v>O</v>
      </c>
      <c r="AE27" s="1467"/>
      <c r="AF27" s="1448"/>
      <c r="AG27" s="1449"/>
      <c r="AH27" s="1452" t="str">
        <f>UPPER(MID(IF('Other Deails'!H12&lt;=0," ",'Other Deails'!H12),A1,1))</f>
        <v>A</v>
      </c>
      <c r="AI27" s="1446"/>
      <c r="AJ27" s="1442" t="str">
        <f>UPPER(MID(IF('Other Deails'!H12&lt;=0," ",'Other Deails'!H12),B1,1))</f>
        <v>H</v>
      </c>
      <c r="AK27" s="1446"/>
      <c r="AL27" s="1442" t="str">
        <f>UPPER(MID(IF('Other Deails'!H12&lt;=0," ",'Other Deails'!H12),C1,1))</f>
        <v>W</v>
      </c>
      <c r="AM27" s="1446"/>
      <c r="AN27" s="1442" t="str">
        <f>UPPER(MID(IF('Other Deails'!H12&lt;=0," ",'Other Deails'!H12),D1,1))</f>
        <v>A</v>
      </c>
      <c r="AO27" s="1446"/>
      <c r="AP27" s="1442" t="str">
        <f>UPPER(MID(IF('Other Deails'!H12&lt;=0," ",'Other Deails'!H12),E1,1))</f>
        <v>-</v>
      </c>
      <c r="AQ27" s="1446"/>
      <c r="AR27" s="1442" t="str">
        <f>UPPER(MID(IF('Other Deails'!H12&lt;=0," ",'Other Deails'!H12),F1,1))</f>
        <v>D</v>
      </c>
      <c r="AS27" s="1446"/>
      <c r="AT27" s="1442" t="str">
        <f>UPPER(MID(IF('Other Deails'!H12&lt;=0," ",'Other Deails'!H12),G1,1))</f>
        <v>A</v>
      </c>
      <c r="AU27" s="1446"/>
      <c r="AV27" s="1442" t="str">
        <f>UPPER(MID(IF('Other Deails'!H12&lt;=0," ",'Other Deails'!H12),H1,1))</f>
        <v>N</v>
      </c>
      <c r="AW27" s="1446"/>
      <c r="AX27" s="1442" t="str">
        <f>UPPER(MID(IF('Other Deails'!H12&lt;=0," ",'Other Deails'!H12),I1,1))</f>
        <v>G</v>
      </c>
      <c r="AY27" s="1446"/>
      <c r="AZ27" s="1442" t="str">
        <f>UPPER(MID(IF('Other Deails'!H12&lt;=0," ",'Other Deails'!H12),J1,1))</f>
        <v>S</v>
      </c>
      <c r="BA27" s="1446"/>
      <c r="BB27" s="1442" t="str">
        <f>UPPER(MID(IF('Other Deails'!H12&lt;=0," ",'Other Deails'!H12),K1,1))</f>
        <v/>
      </c>
      <c r="BC27" s="1446"/>
      <c r="BD27" s="1442" t="str">
        <f>UPPER(MID(IF('Other Deails'!H12&lt;=0," ",'Other Deails'!H12),L1,1))</f>
        <v/>
      </c>
      <c r="BE27" s="1446"/>
      <c r="BF27" s="1442" t="str">
        <f>UPPER(MID(IF('Other Deails'!H12&lt;=0," ",'Other Deails'!H12),M1,1))</f>
        <v/>
      </c>
      <c r="BG27" s="1446"/>
      <c r="BH27" s="1442" t="str">
        <f>UPPER(MID(IF('Other Deails'!H12&lt;=0," ",'Other Deails'!H12),N1,1))</f>
        <v/>
      </c>
      <c r="BI27" s="1446"/>
      <c r="BJ27" s="1442" t="str">
        <f>UPPER(MID(IF('Other Deails'!H12&lt;=0," ",'Other Deails'!H12),O1,1))</f>
        <v/>
      </c>
      <c r="BK27" s="1446"/>
      <c r="BL27" s="1442" t="str">
        <f>UPPER(MID(IF('Other Deails'!H12&lt;=0," ",'Other Deails'!H12),P1,1))</f>
        <v/>
      </c>
      <c r="BM27" s="1443"/>
      <c r="BR27" s="567"/>
      <c r="BS27" s="567"/>
      <c r="BT27" s="567"/>
      <c r="BU27" s="567"/>
      <c r="BV27" s="567"/>
      <c r="BW27" s="567"/>
      <c r="BX27" s="567"/>
    </row>
    <row r="28" spans="2:76" ht="9.9499999999999993" customHeight="1" thickBot="1">
      <c r="B28" s="583"/>
      <c r="C28" s="584"/>
      <c r="D28" s="1515"/>
      <c r="E28" s="1516"/>
      <c r="F28" s="1516"/>
      <c r="G28" s="1516"/>
      <c r="H28" s="1516"/>
      <c r="I28" s="1516"/>
      <c r="J28" s="1516"/>
      <c r="K28" s="1516"/>
      <c r="L28" s="1516"/>
      <c r="M28" s="1516"/>
      <c r="N28" s="1516"/>
      <c r="O28" s="1516"/>
      <c r="P28" s="1516"/>
      <c r="Q28" s="1516"/>
      <c r="R28" s="1516"/>
      <c r="S28" s="1516"/>
      <c r="T28" s="1516"/>
      <c r="U28" s="1516"/>
      <c r="V28" s="1516"/>
      <c r="W28" s="1516"/>
      <c r="X28" s="1524"/>
      <c r="Y28" s="1524"/>
      <c r="Z28" s="1466"/>
      <c r="AA28" s="1466"/>
      <c r="AB28" s="1450"/>
      <c r="AC28" s="1450"/>
      <c r="AD28" s="1450"/>
      <c r="AE28" s="1450"/>
      <c r="AF28" s="1450"/>
      <c r="AG28" s="1451"/>
      <c r="AH28" s="1453"/>
      <c r="AI28" s="1447"/>
      <c r="AJ28" s="1444"/>
      <c r="AK28" s="1447"/>
      <c r="AL28" s="1444"/>
      <c r="AM28" s="1447"/>
      <c r="AN28" s="1444"/>
      <c r="AO28" s="1447"/>
      <c r="AP28" s="1444"/>
      <c r="AQ28" s="1447"/>
      <c r="AR28" s="1444"/>
      <c r="AS28" s="1447"/>
      <c r="AT28" s="1444"/>
      <c r="AU28" s="1447"/>
      <c r="AV28" s="1444"/>
      <c r="AW28" s="1447"/>
      <c r="AX28" s="1444"/>
      <c r="AY28" s="1447"/>
      <c r="AZ28" s="1444"/>
      <c r="BA28" s="1447"/>
      <c r="BB28" s="1444"/>
      <c r="BC28" s="1447"/>
      <c r="BD28" s="1444"/>
      <c r="BE28" s="1447"/>
      <c r="BF28" s="1444"/>
      <c r="BG28" s="1447"/>
      <c r="BH28" s="1444"/>
      <c r="BI28" s="1447"/>
      <c r="BJ28" s="1444"/>
      <c r="BK28" s="1447"/>
      <c r="BL28" s="1444"/>
      <c r="BM28" s="1445"/>
      <c r="BO28" s="583"/>
      <c r="BR28" s="567"/>
      <c r="BS28" s="567"/>
      <c r="BT28" s="567"/>
      <c r="BU28" s="567"/>
      <c r="BV28" s="567"/>
      <c r="BW28" s="567"/>
      <c r="BX28" s="567"/>
    </row>
    <row r="29" spans="2:76" ht="9.9499999999999993" customHeight="1">
      <c r="C29" s="584"/>
      <c r="G29" s="1454"/>
      <c r="H29" s="1455"/>
      <c r="I29" s="1455"/>
      <c r="J29" s="1455"/>
      <c r="K29" s="1455"/>
      <c r="AF29" s="596"/>
      <c r="AG29" s="596"/>
      <c r="AH29" s="596"/>
      <c r="AI29" s="1454"/>
      <c r="AJ29" s="1455"/>
      <c r="AK29" s="1455"/>
      <c r="AL29" s="1455"/>
      <c r="AM29" s="1456"/>
      <c r="BR29" s="567"/>
      <c r="BS29" s="567"/>
      <c r="BT29" s="567"/>
      <c r="BU29" s="567"/>
      <c r="BV29" s="567"/>
      <c r="BW29" s="567"/>
      <c r="BX29" s="567"/>
    </row>
    <row r="30" spans="2:76" ht="9.9499999999999993" customHeight="1">
      <c r="B30" s="583"/>
      <c r="C30" s="584"/>
      <c r="G30" s="1522"/>
      <c r="H30" s="1522"/>
      <c r="I30" s="1522"/>
      <c r="J30" s="1522"/>
      <c r="K30" s="1522"/>
      <c r="AF30" s="596"/>
      <c r="AG30" s="596"/>
      <c r="AH30" s="596"/>
      <c r="AI30" s="1455"/>
      <c r="AJ30" s="1455"/>
      <c r="AK30" s="1455"/>
      <c r="AL30" s="1455"/>
      <c r="AM30" s="1456"/>
      <c r="BO30" s="583"/>
      <c r="BP30" s="584"/>
      <c r="BR30" s="567"/>
      <c r="BS30" s="567"/>
      <c r="BT30" s="567"/>
      <c r="BU30" s="567"/>
      <c r="BV30" s="567"/>
      <c r="BW30" s="567"/>
      <c r="BX30" s="567"/>
    </row>
    <row r="31" spans="2:76" ht="9.9499999999999993" customHeight="1">
      <c r="C31" s="584"/>
      <c r="D31" s="1517" t="str">
        <f>UPPER(MID(IF('Other Deails'!H13&lt;=0," ",'Other Deails'!H13),A1,1))</f>
        <v>G</v>
      </c>
      <c r="E31" s="1467"/>
      <c r="F31" s="1448" t="str">
        <f>UPPER(MID(IF('Other Deails'!H13&lt;=0," ",'Other Deails'!H13),B1,1))</f>
        <v>U</v>
      </c>
      <c r="G31" s="1467"/>
      <c r="H31" s="1448" t="str">
        <f>UPPER(MID(IF('Other Deails'!H13&lt;=0," ",'Other Deails'!H13),C1,1))</f>
        <v>J</v>
      </c>
      <c r="I31" s="1467"/>
      <c r="J31" s="1448" t="str">
        <f>UPPER(MID(IF('Other Deails'!H13&lt;=0," ",'Other Deails'!H13),D1,1))</f>
        <v>A</v>
      </c>
      <c r="K31" s="1467"/>
      <c r="L31" s="1448" t="str">
        <f>UPPER(MID(IF('Other Deails'!H13&lt;=0," ",'Other Deails'!H13),E1,1))</f>
        <v>R</v>
      </c>
      <c r="M31" s="1467"/>
      <c r="N31" s="1448" t="str">
        <f>UPPER(MID(IF('Other Deails'!H13&lt;=0," ",'Other Deails'!H13),F1,1))</f>
        <v>A</v>
      </c>
      <c r="O31" s="1467"/>
      <c r="P31" s="1448" t="str">
        <f>UPPER(MID(IF('Other Deails'!H13&lt;=0," ",'Other Deails'!H13),G1,1))</f>
        <v>T</v>
      </c>
      <c r="Q31" s="1467"/>
      <c r="R31" s="1448" t="str">
        <f>UPPER(MID(IF('Other Deails'!H13&lt;=0," ",'Other Deails'!H13),H1,1))</f>
        <v/>
      </c>
      <c r="S31" s="1467"/>
      <c r="T31" s="1448" t="str">
        <f>UPPER(MID(IF('Other Deails'!H13&lt;=0," ",'Other Deails'!H13),I1,1))</f>
        <v/>
      </c>
      <c r="U31" s="1467"/>
      <c r="V31" s="1448" t="str">
        <f>UPPER(MID(IF('Other Deails'!H13&lt;=0," ",'Other Deails'!H13),J1,1))</f>
        <v/>
      </c>
      <c r="W31" s="1467"/>
      <c r="X31" s="1448" t="str">
        <f>UPPER(MID(IF('Other Deails'!H13&lt;=0," ",'Other Deails'!H13),K1,1))</f>
        <v/>
      </c>
      <c r="Y31" s="1467"/>
      <c r="Z31" s="1448" t="str">
        <f>UPPER(MID(IF('Other Deails'!H13&lt;=0," ",'Other Deails'!H13),L1,1))</f>
        <v/>
      </c>
      <c r="AA31" s="1467"/>
      <c r="AB31" s="1448" t="str">
        <f>UPPER(MID(IF('Other Deails'!H13&lt;=0," ",'Other Deails'!H13),M1,1))</f>
        <v/>
      </c>
      <c r="AC31" s="1467"/>
      <c r="AD31" s="1448"/>
      <c r="AE31" s="1467"/>
      <c r="AF31" s="1448"/>
      <c r="AG31" s="1449"/>
      <c r="AH31" s="1452" t="str">
        <f>UPPER(MID('Other Deails'!$H$14,A1,1))</f>
        <v>3</v>
      </c>
      <c r="AI31" s="1442"/>
      <c r="AJ31" s="1442" t="str">
        <f>UPPER(MID('Other Deails'!$H$14,B1,1))</f>
        <v>9</v>
      </c>
      <c r="AK31" s="1442"/>
      <c r="AL31" s="1442" t="str">
        <f>UPPER(MID('Other Deails'!$H$14,C1,1))</f>
        <v>4</v>
      </c>
      <c r="AM31" s="1442"/>
      <c r="AN31" s="1442" t="str">
        <f>UPPER(MID('Other Deails'!$H$14,D1,1))</f>
        <v>7</v>
      </c>
      <c r="AO31" s="1442"/>
      <c r="AP31" s="1442" t="str">
        <f>UPPER(MID('Other Deails'!$H$14,E1,1))</f>
        <v>1</v>
      </c>
      <c r="AQ31" s="1442"/>
      <c r="AR31" s="1442" t="str">
        <f>UPPER(MID('Other Deails'!$H$14,F1,1))</f>
        <v>0</v>
      </c>
      <c r="AS31" s="1459"/>
      <c r="BR31" s="567"/>
      <c r="BS31" s="567"/>
      <c r="BT31" s="567"/>
      <c r="BU31" s="567"/>
      <c r="BV31" s="567"/>
      <c r="BW31" s="567"/>
      <c r="BX31" s="567"/>
    </row>
    <row r="32" spans="2:76" ht="9.9499999999999993" customHeight="1" thickBot="1">
      <c r="B32" s="583"/>
      <c r="C32" s="584"/>
      <c r="D32" s="1518"/>
      <c r="E32" s="1450"/>
      <c r="F32" s="1450"/>
      <c r="G32" s="1450"/>
      <c r="H32" s="1450"/>
      <c r="I32" s="1450"/>
      <c r="J32" s="1450"/>
      <c r="K32" s="1450"/>
      <c r="L32" s="1450"/>
      <c r="M32" s="1450"/>
      <c r="N32" s="1450"/>
      <c r="O32" s="1450"/>
      <c r="P32" s="1450"/>
      <c r="Q32" s="1450"/>
      <c r="R32" s="1450"/>
      <c r="S32" s="1450"/>
      <c r="T32" s="1450"/>
      <c r="U32" s="1450"/>
      <c r="V32" s="1450"/>
      <c r="W32" s="1450"/>
      <c r="X32" s="1450"/>
      <c r="Y32" s="1450"/>
      <c r="Z32" s="1450"/>
      <c r="AA32" s="1450"/>
      <c r="AB32" s="1450"/>
      <c r="AC32" s="1450"/>
      <c r="AD32" s="1450"/>
      <c r="AE32" s="1450"/>
      <c r="AF32" s="1450"/>
      <c r="AG32" s="1451"/>
      <c r="AH32" s="1453"/>
      <c r="AI32" s="1444"/>
      <c r="AJ32" s="1444"/>
      <c r="AK32" s="1444"/>
      <c r="AL32" s="1444"/>
      <c r="AM32" s="1444"/>
      <c r="AN32" s="1444"/>
      <c r="AO32" s="1444"/>
      <c r="AP32" s="1444"/>
      <c r="AQ32" s="1444"/>
      <c r="AR32" s="1444"/>
      <c r="AS32" s="1460"/>
      <c r="BO32" s="583"/>
      <c r="BR32" s="567"/>
      <c r="BS32" s="567"/>
      <c r="BT32" s="567"/>
      <c r="BU32" s="567"/>
      <c r="BV32" s="567"/>
      <c r="BW32" s="567"/>
      <c r="BX32" s="567"/>
    </row>
    <row r="33" spans="2:256" ht="9.9499999999999993" customHeight="1">
      <c r="C33" s="584"/>
      <c r="AH33" s="598"/>
      <c r="BR33" s="567"/>
      <c r="BS33" s="594"/>
      <c r="BT33" s="567"/>
      <c r="BU33" s="567"/>
      <c r="BV33" s="567"/>
      <c r="BW33" s="567"/>
      <c r="BX33" s="567"/>
    </row>
    <row r="34" spans="2:256" ht="9.9499999999999993" customHeight="1">
      <c r="B34" s="583"/>
      <c r="C34" s="584"/>
      <c r="H34" s="585"/>
      <c r="I34" s="586"/>
      <c r="BO34" s="583"/>
      <c r="BR34" s="574"/>
      <c r="BS34" s="599"/>
      <c r="BT34" s="599"/>
      <c r="BU34" s="599"/>
      <c r="BV34" s="599"/>
      <c r="BW34" s="599"/>
      <c r="BX34" s="567"/>
    </row>
    <row r="35" spans="2:256" ht="9.9499999999999993" customHeight="1">
      <c r="C35" s="584"/>
      <c r="D35" s="1517" t="str">
        <f>LOWER(MID($BS$35,A1,1))</f>
        <v>m</v>
      </c>
      <c r="E35" s="1448"/>
      <c r="F35" s="1448" t="str">
        <f>LOWER(MID($BS$35,B1,1))</f>
        <v>r</v>
      </c>
      <c r="G35" s="1448"/>
      <c r="H35" s="1448" t="str">
        <f>LOWER(MID($BS$35,C1,1))</f>
        <v>k</v>
      </c>
      <c r="I35" s="1448"/>
      <c r="J35" s="1448" t="str">
        <f>LOWER(MID($BS$35,D1,1))</f>
        <v>i</v>
      </c>
      <c r="K35" s="1448"/>
      <c r="L35" s="1448" t="str">
        <f>LOWER(MID($BS$35,E1,1))</f>
        <v>r</v>
      </c>
      <c r="M35" s="1448"/>
      <c r="N35" s="1448" t="str">
        <f>LOWER(MID($BS$35,F1,1))</f>
        <v>i</v>
      </c>
      <c r="O35" s="1448"/>
      <c r="P35" s="1448" t="str">
        <f>LOWER(MID($BS$35,G1,1))</f>
        <v>t</v>
      </c>
      <c r="Q35" s="1448"/>
      <c r="R35" s="1448" t="str">
        <f>LOWER(MID($BS$35,H1,1))</f>
        <v>p</v>
      </c>
      <c r="S35" s="1448"/>
      <c r="T35" s="1448" t="str">
        <f>LOWER(MID($BS$35,I1,1))</f>
        <v>a</v>
      </c>
      <c r="U35" s="1448"/>
      <c r="V35" s="1448" t="str">
        <f>LOWER(MID($BS$35,J1,1))</f>
        <v>t</v>
      </c>
      <c r="W35" s="1448"/>
      <c r="X35" s="1448" t="str">
        <f>LOWER(MID($BS$35,K1,1))</f>
        <v>e</v>
      </c>
      <c r="Y35" s="1448"/>
      <c r="Z35" s="1448" t="str">
        <f>LOWER(MID($BS$35,L1,1))</f>
        <v>l</v>
      </c>
      <c r="AA35" s="1448"/>
      <c r="AB35" s="1448" t="str">
        <f>LOWER(MID($BS$35,M1,1))</f>
        <v>@</v>
      </c>
      <c r="AC35" s="1448"/>
      <c r="AD35" s="1448" t="str">
        <f>LOWER(MID($BS$35,N1,1))</f>
        <v>g</v>
      </c>
      <c r="AE35" s="1448"/>
      <c r="AF35" s="1448" t="str">
        <f>LOWER(MID($BS$35,O1,1))</f>
        <v>m</v>
      </c>
      <c r="AG35" s="1448"/>
      <c r="AH35" s="1448" t="str">
        <f>LOWER(MID($BS$35,P1,1))</f>
        <v>a</v>
      </c>
      <c r="AI35" s="1448"/>
      <c r="AJ35" s="1448" t="str">
        <f>LOWER(MID($BS$35,Q1,1))</f>
        <v>i</v>
      </c>
      <c r="AK35" s="1448"/>
      <c r="AL35" s="1448" t="str">
        <f>LOWER(MID($BS$35,R1,1))</f>
        <v>l</v>
      </c>
      <c r="AM35" s="1448"/>
      <c r="AN35" s="1448" t="str">
        <f>LOWER(MID($BS$35,S1,1))</f>
        <v>.</v>
      </c>
      <c r="AO35" s="1448"/>
      <c r="AP35" s="1448" t="str">
        <f>LOWER(MID($BS$35,T1,1))</f>
        <v>c</v>
      </c>
      <c r="AQ35" s="1448"/>
      <c r="AR35" s="1448" t="str">
        <f>LOWER(MID($BS$35,U1,1))</f>
        <v>o</v>
      </c>
      <c r="AS35" s="1448"/>
      <c r="AT35" s="1448" t="str">
        <f>LOWER(MID($BS$35,V1,1))</f>
        <v>m</v>
      </c>
      <c r="AU35" s="1448"/>
      <c r="AV35" s="1448" t="str">
        <f>LOWER(MID($BS$35,W1,1))</f>
        <v/>
      </c>
      <c r="AW35" s="1448"/>
      <c r="AX35" s="1448" t="str">
        <f>LOWER(MID($BS$35,X1,1))</f>
        <v/>
      </c>
      <c r="AY35" s="1448"/>
      <c r="AZ35" s="1448" t="str">
        <f>LOWER(MID($BS$35,Y1,1))</f>
        <v/>
      </c>
      <c r="BA35" s="1448"/>
      <c r="BB35" s="1448" t="str">
        <f>LOWER(MID($BS$35,Z1,1))</f>
        <v/>
      </c>
      <c r="BC35" s="1448"/>
      <c r="BD35" s="1448" t="str">
        <f>LOWER(MID($BS$35,AA1,1))</f>
        <v/>
      </c>
      <c r="BE35" s="1448"/>
      <c r="BF35" s="1448" t="str">
        <f>LOWER(MID($BS$35,AB1,1))</f>
        <v/>
      </c>
      <c r="BG35" s="1448"/>
      <c r="BH35" s="1448" t="str">
        <f>LOWER(MID($BS$35,AC1,1))</f>
        <v/>
      </c>
      <c r="BI35" s="1448"/>
      <c r="BJ35" s="1448" t="str">
        <f>LOWER(MID($BS$35,AD1,1))</f>
        <v/>
      </c>
      <c r="BK35" s="1448"/>
      <c r="BL35" s="1448" t="str">
        <f>LOWER(MID($BS$35,AE1,1))</f>
        <v/>
      </c>
      <c r="BM35" s="1571"/>
      <c r="BR35" s="574"/>
      <c r="BS35" s="1573" t="s">
        <v>591</v>
      </c>
      <c r="BT35" s="600"/>
      <c r="BU35" s="599"/>
      <c r="BV35" s="599"/>
      <c r="BW35" s="599"/>
      <c r="BX35" s="567"/>
    </row>
    <row r="36" spans="2:256" ht="9.9499999999999993" customHeight="1" thickBot="1">
      <c r="B36" s="583"/>
      <c r="C36" s="584"/>
      <c r="D36" s="1519"/>
      <c r="E36" s="1461"/>
      <c r="F36" s="1461"/>
      <c r="G36" s="1461"/>
      <c r="H36" s="1461"/>
      <c r="I36" s="1461"/>
      <c r="J36" s="1461"/>
      <c r="K36" s="1461"/>
      <c r="L36" s="1461"/>
      <c r="M36" s="1461"/>
      <c r="N36" s="1461"/>
      <c r="O36" s="1461"/>
      <c r="P36" s="1461"/>
      <c r="Q36" s="1461"/>
      <c r="R36" s="1461"/>
      <c r="S36" s="1461"/>
      <c r="T36" s="1461"/>
      <c r="U36" s="1461"/>
      <c r="V36" s="1461"/>
      <c r="W36" s="1461"/>
      <c r="X36" s="1461"/>
      <c r="Y36" s="1461"/>
      <c r="Z36" s="1461"/>
      <c r="AA36" s="1461"/>
      <c r="AB36" s="1461"/>
      <c r="AC36" s="1461"/>
      <c r="AD36" s="1461"/>
      <c r="AE36" s="1461"/>
      <c r="AF36" s="1461"/>
      <c r="AG36" s="1461"/>
      <c r="AH36" s="1461"/>
      <c r="AI36" s="1461"/>
      <c r="AJ36" s="1461"/>
      <c r="AK36" s="1461"/>
      <c r="AL36" s="1461"/>
      <c r="AM36" s="1461"/>
      <c r="AN36" s="1461"/>
      <c r="AO36" s="1461"/>
      <c r="AP36" s="1461"/>
      <c r="AQ36" s="1461"/>
      <c r="AR36" s="1461"/>
      <c r="AS36" s="1461"/>
      <c r="AT36" s="1461"/>
      <c r="AU36" s="1461"/>
      <c r="AV36" s="1461"/>
      <c r="AW36" s="1461"/>
      <c r="AX36" s="1461"/>
      <c r="AY36" s="1461"/>
      <c r="AZ36" s="1461"/>
      <c r="BA36" s="1461"/>
      <c r="BB36" s="1461"/>
      <c r="BC36" s="1461"/>
      <c r="BD36" s="1461"/>
      <c r="BE36" s="1461"/>
      <c r="BF36" s="1461"/>
      <c r="BG36" s="1461"/>
      <c r="BH36" s="1461"/>
      <c r="BI36" s="1461"/>
      <c r="BJ36" s="1461"/>
      <c r="BK36" s="1461"/>
      <c r="BL36" s="1461"/>
      <c r="BM36" s="1572"/>
      <c r="BO36" s="583"/>
      <c r="BR36" s="567"/>
      <c r="BS36" s="1574"/>
      <c r="BT36" s="600"/>
      <c r="BU36" s="567"/>
      <c r="BV36" s="567"/>
      <c r="BW36" s="567"/>
      <c r="BX36" s="567"/>
    </row>
    <row r="37" spans="2:256" ht="9.9499999999999993" customHeight="1">
      <c r="C37" s="584"/>
      <c r="BR37" s="567"/>
      <c r="BS37" s="601"/>
      <c r="BT37" s="601"/>
      <c r="BU37" s="567"/>
      <c r="BV37" s="567"/>
      <c r="BW37" s="567"/>
      <c r="BX37" s="567"/>
    </row>
    <row r="38" spans="2:256" ht="9.9499999999999993" customHeight="1">
      <c r="B38" s="583"/>
      <c r="C38" s="584"/>
      <c r="F38" s="602"/>
      <c r="I38" s="586"/>
      <c r="Z38" s="585"/>
      <c r="AZ38" s="1568"/>
      <c r="BA38" s="1568"/>
      <c r="BB38" s="1568"/>
      <c r="BC38" s="1568"/>
      <c r="BD38" s="1568"/>
      <c r="BE38" s="1568"/>
      <c r="BF38" s="1568"/>
      <c r="BG38" s="1568"/>
      <c r="BH38" s="1568"/>
      <c r="BI38" s="1568"/>
      <c r="BJ38" s="1568"/>
      <c r="BK38" s="1568"/>
      <c r="BL38" s="1568"/>
      <c r="BO38" s="583"/>
      <c r="BR38" s="567"/>
      <c r="BS38" s="1567" t="s">
        <v>470</v>
      </c>
      <c r="BT38" s="601"/>
      <c r="BU38" s="567"/>
      <c r="BV38" s="567"/>
      <c r="BW38" s="567"/>
      <c r="BX38" s="567"/>
    </row>
    <row r="39" spans="2:256" ht="9.9499999999999993" customHeight="1">
      <c r="C39" s="584"/>
      <c r="O39" s="603"/>
      <c r="P39" s="594"/>
      <c r="Q39" s="594"/>
      <c r="R39" s="594"/>
      <c r="S39" s="594"/>
      <c r="T39" s="594"/>
      <c r="U39" s="594"/>
      <c r="AF39" s="567"/>
      <c r="AG39" s="567"/>
      <c r="AH39" s="567"/>
      <c r="AZ39" s="1568"/>
      <c r="BA39" s="1568"/>
      <c r="BB39" s="1568"/>
      <c r="BC39" s="1568"/>
      <c r="BD39" s="1568"/>
      <c r="BE39" s="1568"/>
      <c r="BF39" s="1568"/>
      <c r="BG39" s="1568"/>
      <c r="BH39" s="1568"/>
      <c r="BI39" s="1568"/>
      <c r="BJ39" s="1568"/>
      <c r="BK39" s="1568"/>
      <c r="BL39" s="1568"/>
      <c r="BR39" s="567"/>
      <c r="BS39" s="1567"/>
      <c r="BT39" s="601"/>
      <c r="BU39" s="567"/>
      <c r="BV39" s="567"/>
      <c r="BW39" s="567"/>
      <c r="BX39" s="567"/>
    </row>
    <row r="40" spans="2:256" ht="9.9499999999999993" customHeight="1">
      <c r="B40" s="583"/>
      <c r="C40" s="584"/>
      <c r="D40" s="1520">
        <v>0</v>
      </c>
      <c r="E40" s="1468">
        <v>2</v>
      </c>
      <c r="F40" s="1468">
        <v>6</v>
      </c>
      <c r="G40" s="1468">
        <v>3</v>
      </c>
      <c r="H40" s="1468">
        <v>1</v>
      </c>
      <c r="I40" s="1468"/>
      <c r="J40" s="1468">
        <v>2</v>
      </c>
      <c r="K40" s="1468">
        <v>2</v>
      </c>
      <c r="L40" s="1468">
        <v>0</v>
      </c>
      <c r="M40" s="1468">
        <v>2</v>
      </c>
      <c r="N40" s="1468">
        <v>5</v>
      </c>
      <c r="O40" s="1468">
        <v>0</v>
      </c>
      <c r="P40" s="1468"/>
      <c r="Q40" s="1468"/>
      <c r="R40" s="1468"/>
      <c r="S40" s="1468"/>
      <c r="T40" s="1480"/>
      <c r="U40" s="594"/>
      <c r="V40" s="1478">
        <v>9</v>
      </c>
      <c r="W40" s="1476">
        <v>4</v>
      </c>
      <c r="X40" s="1476">
        <v>2</v>
      </c>
      <c r="Y40" s="1476">
        <v>9</v>
      </c>
      <c r="Z40" s="1476">
        <v>3</v>
      </c>
      <c r="AA40" s="1476">
        <v>4</v>
      </c>
      <c r="AB40" s="1476">
        <v>7</v>
      </c>
      <c r="AC40" s="1476">
        <v>4</v>
      </c>
      <c r="AD40" s="1476">
        <v>2</v>
      </c>
      <c r="AE40" s="1541">
        <v>8</v>
      </c>
      <c r="AF40" s="567"/>
      <c r="AG40" s="567"/>
      <c r="AH40" s="567"/>
      <c r="BO40" s="583"/>
      <c r="BR40" s="567"/>
      <c r="BS40" s="601"/>
      <c r="BT40" s="601"/>
      <c r="BU40" s="567"/>
      <c r="BV40" s="567"/>
      <c r="BW40" s="567"/>
      <c r="BX40" s="567"/>
      <c r="IV40" s="604"/>
    </row>
    <row r="41" spans="2:256" ht="10.5" customHeight="1" thickBot="1">
      <c r="D41" s="1521"/>
      <c r="E41" s="1469"/>
      <c r="F41" s="1469"/>
      <c r="G41" s="1469"/>
      <c r="H41" s="1469"/>
      <c r="I41" s="1469"/>
      <c r="J41" s="1469"/>
      <c r="K41" s="1469"/>
      <c r="L41" s="1469"/>
      <c r="M41" s="1469"/>
      <c r="N41" s="1469"/>
      <c r="O41" s="1469"/>
      <c r="P41" s="1469"/>
      <c r="Q41" s="1469"/>
      <c r="R41" s="1469"/>
      <c r="S41" s="1469"/>
      <c r="T41" s="1481"/>
      <c r="V41" s="1479"/>
      <c r="W41" s="1477"/>
      <c r="X41" s="1477"/>
      <c r="Y41" s="1477"/>
      <c r="Z41" s="1477"/>
      <c r="AA41" s="1477"/>
      <c r="AB41" s="1477"/>
      <c r="AC41" s="1477"/>
      <c r="AD41" s="1477"/>
      <c r="AE41" s="1542"/>
      <c r="AJ41" s="585"/>
      <c r="AX41" s="605" t="str">
        <f>IF(LEFT(BS41,1)="G",BR1, " ")</f>
        <v xml:space="preserve"> </v>
      </c>
      <c r="AY41" s="606"/>
      <c r="BE41" s="607" t="str">
        <f>IF(LEFT(BS41,1)="P",BR1, " ")</f>
        <v xml:space="preserve"> </v>
      </c>
      <c r="BF41" s="606"/>
      <c r="BJ41" s="607" t="str">
        <f>IF(LEFT(BS41,1)="O",BR1, " ")</f>
        <v>•</v>
      </c>
      <c r="BK41" s="606"/>
      <c r="BP41" s="608"/>
      <c r="BR41" s="574"/>
      <c r="BS41" s="1569" t="s">
        <v>473</v>
      </c>
      <c r="BT41" s="1566"/>
      <c r="BU41" s="567"/>
      <c r="BV41" s="574"/>
      <c r="BW41" s="574"/>
      <c r="BX41" s="574"/>
      <c r="IV41" s="604" t="s">
        <v>472</v>
      </c>
    </row>
    <row r="42" spans="2:256" ht="9.9499999999999993" customHeight="1">
      <c r="B42" s="583"/>
      <c r="L42" s="598"/>
      <c r="BO42" s="583"/>
      <c r="BP42" s="608"/>
      <c r="BR42" s="574"/>
      <c r="BS42" s="1570"/>
      <c r="BT42" s="1566"/>
      <c r="BU42" s="567"/>
      <c r="BV42" s="574"/>
      <c r="BW42" s="574"/>
      <c r="BX42" s="574"/>
      <c r="IV42" s="604" t="s">
        <v>471</v>
      </c>
    </row>
    <row r="43" spans="2:256" ht="9.9499999999999993" customHeight="1">
      <c r="BS43" s="603"/>
      <c r="IV43" s="604" t="s">
        <v>473</v>
      </c>
    </row>
    <row r="44" spans="2:256" ht="9.9499999999999993" customHeight="1">
      <c r="B44" s="583"/>
      <c r="BO44" s="583"/>
      <c r="BS44" s="1569" t="s">
        <v>474</v>
      </c>
      <c r="IV44" s="604"/>
    </row>
    <row r="45" spans="2:256" ht="9.9499999999999993" customHeight="1">
      <c r="F45" s="609"/>
      <c r="K45" s="591" t="str">
        <f>IF('SAHAJ PAGE-2'!BR29&lt;&gt;0,BR1," ")</f>
        <v xml:space="preserve"> </v>
      </c>
      <c r="M45" s="610"/>
      <c r="R45" s="611" t="str">
        <f>IF('SAHAJ PAGE-2'!BV26&lt;&gt;0,BR1," ")</f>
        <v xml:space="preserve"> </v>
      </c>
      <c r="S45" s="610"/>
      <c r="X45" s="591" t="str">
        <f>IF('SAHAJ PAGE-2'!BV26='SAHAJ PAGE-2'!BR29,BR1," ")</f>
        <v>•</v>
      </c>
      <c r="Y45" s="610"/>
      <c r="AI45" s="609"/>
      <c r="AN45" s="591" t="str">
        <f>IF(LEFT(BS44,1)="R",BR1, " ")</f>
        <v>•</v>
      </c>
      <c r="AP45" s="612"/>
      <c r="AT45" s="613" t="str">
        <f>IF(LEFT(BS44,1)="N",BR1, " ")</f>
        <v xml:space="preserve"> </v>
      </c>
      <c r="AV45" s="614"/>
      <c r="AZ45" s="613" t="str">
        <f>IF(LEFT(BS44,1)="O",BR1, " ")</f>
        <v xml:space="preserve"> </v>
      </c>
      <c r="BC45" s="614"/>
      <c r="BS45" s="1570"/>
      <c r="IV45" s="604" t="s">
        <v>474</v>
      </c>
    </row>
    <row r="46" spans="2:256" ht="9.9499999999999993" customHeight="1">
      <c r="B46" s="583"/>
      <c r="BO46" s="583"/>
      <c r="BS46" s="567"/>
      <c r="IV46" s="604" t="s">
        <v>475</v>
      </c>
    </row>
    <row r="47" spans="2:256" ht="9.9499999999999993" customHeight="1">
      <c r="IV47" s="604" t="s">
        <v>476</v>
      </c>
    </row>
    <row r="48" spans="2:256" ht="9.9499999999999993" customHeight="1">
      <c r="B48" s="583"/>
      <c r="F48" s="609"/>
      <c r="O48" s="610"/>
      <c r="P48" s="615"/>
      <c r="X48" s="610"/>
      <c r="AI48" s="614"/>
      <c r="AQ48" s="616"/>
      <c r="BB48" s="610"/>
      <c r="BG48" s="617"/>
      <c r="BK48" s="617"/>
      <c r="BO48" s="583"/>
      <c r="IV48" s="604"/>
    </row>
    <row r="49" spans="2:256" ht="9.9499999999999993" customHeight="1">
      <c r="IV49" s="604"/>
    </row>
    <row r="50" spans="2:256" ht="9.9499999999999993" customHeight="1">
      <c r="B50" s="583"/>
      <c r="BC50" s="618"/>
      <c r="BE50" s="619"/>
      <c r="BF50" s="619"/>
      <c r="BG50" s="619"/>
      <c r="BH50" s="619"/>
      <c r="BK50" s="620"/>
      <c r="BL50" s="619"/>
      <c r="BO50" s="583"/>
      <c r="BQ50" s="621"/>
      <c r="BS50" s="622"/>
    </row>
    <row r="51" spans="2:256" ht="9.9499999999999993" customHeight="1">
      <c r="N51" s="1472"/>
      <c r="O51" s="1473"/>
      <c r="P51" s="1472"/>
      <c r="Q51" s="1473"/>
      <c r="R51" s="1472"/>
      <c r="S51" s="1473"/>
      <c r="T51" s="1472"/>
      <c r="U51" s="1473"/>
      <c r="V51" s="1472"/>
      <c r="W51" s="1473"/>
      <c r="X51" s="1472"/>
      <c r="Y51" s="1473"/>
      <c r="Z51" s="1472"/>
      <c r="AA51" s="1473"/>
      <c r="AB51" s="1472"/>
      <c r="AC51" s="1473"/>
      <c r="AD51" s="1472"/>
      <c r="AE51" s="1473"/>
      <c r="AF51" s="1472"/>
      <c r="AG51" s="1473"/>
      <c r="AH51" s="1472"/>
      <c r="AI51" s="1473"/>
      <c r="AJ51" s="1472"/>
      <c r="AK51" s="1473"/>
      <c r="AR51" s="1556">
        <v>2</v>
      </c>
      <c r="AS51" s="1544"/>
      <c r="AT51" s="1543">
        <v>0</v>
      </c>
      <c r="AU51" s="1544"/>
      <c r="AV51" s="1552">
        <v>0</v>
      </c>
      <c r="AW51" s="1553"/>
      <c r="AX51" s="1543">
        <v>2</v>
      </c>
      <c r="AY51" s="1544"/>
      <c r="AZ51" s="1543">
        <v>2</v>
      </c>
      <c r="BA51" s="1544"/>
      <c r="BB51" s="1543">
        <v>0</v>
      </c>
      <c r="BC51" s="1544"/>
      <c r="BD51" s="1543">
        <v>1</v>
      </c>
      <c r="BE51" s="1544"/>
      <c r="BF51" s="1543">
        <v>2</v>
      </c>
      <c r="BG51" s="1544"/>
    </row>
    <row r="52" spans="2:256" ht="9.9499999999999993" customHeight="1">
      <c r="B52" s="583"/>
      <c r="G52" s="623"/>
      <c r="N52" s="1474"/>
      <c r="O52" s="1475"/>
      <c r="P52" s="1474"/>
      <c r="Q52" s="1475"/>
      <c r="R52" s="1474"/>
      <c r="S52" s="1475"/>
      <c r="T52" s="1474"/>
      <c r="U52" s="1475"/>
      <c r="V52" s="1474"/>
      <c r="W52" s="1475"/>
      <c r="X52" s="1474"/>
      <c r="Y52" s="1475"/>
      <c r="Z52" s="1474"/>
      <c r="AA52" s="1475"/>
      <c r="AB52" s="1474"/>
      <c r="AC52" s="1475"/>
      <c r="AD52" s="1474"/>
      <c r="AE52" s="1475"/>
      <c r="AF52" s="1474"/>
      <c r="AG52" s="1475"/>
      <c r="AH52" s="1474"/>
      <c r="AI52" s="1475"/>
      <c r="AJ52" s="1474"/>
      <c r="AK52" s="1475"/>
      <c r="AL52" s="1540"/>
      <c r="AM52" s="1540"/>
      <c r="AP52" s="1540"/>
      <c r="AQ52" s="1540"/>
      <c r="AR52" s="1545"/>
      <c r="AS52" s="1546"/>
      <c r="AT52" s="1545"/>
      <c r="AU52" s="1546"/>
      <c r="AV52" s="1554"/>
      <c r="AW52" s="1555"/>
      <c r="AX52" s="1545"/>
      <c r="AY52" s="1546"/>
      <c r="AZ52" s="1545"/>
      <c r="BA52" s="1546"/>
      <c r="BB52" s="1545"/>
      <c r="BC52" s="1546"/>
      <c r="BD52" s="1545"/>
      <c r="BE52" s="1546"/>
      <c r="BF52" s="1545"/>
      <c r="BG52" s="1546"/>
      <c r="BH52" s="567"/>
      <c r="BO52" s="583"/>
    </row>
    <row r="53" spans="2:256" ht="9.9499999999999993" customHeight="1">
      <c r="N53" s="590"/>
      <c r="P53" s="567"/>
      <c r="Q53" s="567"/>
      <c r="R53" s="567"/>
      <c r="S53" s="567"/>
      <c r="T53" s="567"/>
      <c r="U53" s="567"/>
      <c r="V53" s="567"/>
      <c r="W53" s="567"/>
      <c r="Y53" s="567"/>
      <c r="AB53" s="567"/>
      <c r="AC53" s="567"/>
      <c r="AD53" s="567"/>
      <c r="AJ53" s="624"/>
      <c r="AN53" s="1513"/>
      <c r="AO53" s="1513"/>
      <c r="AR53" s="590"/>
    </row>
    <row r="54" spans="2:256" ht="9.9499999999999993" customHeight="1">
      <c r="B54" s="583"/>
      <c r="BO54" s="583"/>
    </row>
    <row r="55" spans="2:256" ht="18">
      <c r="D55" s="625"/>
      <c r="E55" s="625"/>
      <c r="F55" s="626"/>
      <c r="G55" s="627" t="s">
        <v>477</v>
      </c>
      <c r="H55" s="626"/>
      <c r="I55" s="626"/>
      <c r="J55" s="626"/>
      <c r="K55" s="626"/>
      <c r="L55" s="626"/>
      <c r="M55" s="626"/>
      <c r="N55" s="626"/>
      <c r="O55" s="626"/>
      <c r="P55" s="626"/>
      <c r="Q55" s="626"/>
      <c r="R55" s="626"/>
      <c r="S55" s="626"/>
      <c r="T55" s="626"/>
      <c r="U55" s="626"/>
      <c r="V55" s="626"/>
      <c r="W55" s="626"/>
      <c r="X55" s="626"/>
      <c r="Y55" s="626"/>
      <c r="Z55" s="626"/>
      <c r="AA55" s="626"/>
      <c r="AB55" s="626"/>
      <c r="AC55" s="626"/>
      <c r="AD55" s="626"/>
      <c r="AE55" s="626"/>
      <c r="AF55" s="626"/>
      <c r="AG55" s="626"/>
      <c r="AH55" s="626"/>
      <c r="AI55" s="626"/>
      <c r="AJ55" s="626"/>
      <c r="AK55" s="626"/>
      <c r="AL55" s="626"/>
      <c r="AM55" s="626"/>
      <c r="AN55" s="626"/>
      <c r="AO55" s="626"/>
      <c r="AP55" s="626"/>
      <c r="AQ55" s="626"/>
      <c r="AR55" s="626"/>
      <c r="AS55" s="626"/>
      <c r="AT55" s="626"/>
      <c r="AU55" s="626"/>
      <c r="AV55" s="626"/>
      <c r="AW55" s="626"/>
      <c r="AX55" s="628" t="s">
        <v>478</v>
      </c>
      <c r="AY55" s="626"/>
      <c r="AZ55" s="629"/>
      <c r="BA55" s="626"/>
      <c r="BB55" s="626"/>
      <c r="BC55" s="626"/>
      <c r="BD55" s="626"/>
      <c r="BE55" s="626"/>
      <c r="BF55" s="626"/>
      <c r="BG55" s="626"/>
      <c r="BH55" s="626"/>
      <c r="BI55" s="626"/>
      <c r="BJ55" s="626"/>
      <c r="BK55" s="626"/>
      <c r="BL55" s="626"/>
      <c r="BM55" s="626"/>
    </row>
    <row r="56" spans="2:256" ht="9.9499999999999993" customHeight="1">
      <c r="B56" s="583"/>
      <c r="D56" s="625"/>
      <c r="E56" s="625"/>
      <c r="BO56" s="583"/>
    </row>
    <row r="57" spans="2:256" ht="11.25" customHeight="1">
      <c r="D57" s="1508" t="s">
        <v>479</v>
      </c>
      <c r="E57" s="1508"/>
      <c r="G57" s="630"/>
      <c r="AT57" s="1550"/>
      <c r="AU57" s="1551"/>
      <c r="AV57" s="631"/>
      <c r="AX57" s="1547" t="str">
        <f>UPPER(MID(Calculation!V47,IF((LEN(Calculation!V47)-7)&lt;=0,$AE$1,(LEN(Calculation!V47)-7)),1))</f>
        <v/>
      </c>
      <c r="AY57" s="1548"/>
      <c r="AZ57" s="1547" t="str">
        <f>UPPER(MID(Calculation!V47,IF((LEN(Calculation!V47)-6)&lt;=0,$AE$1,(LEN(Calculation!V47)-6)),1))</f>
        <v/>
      </c>
      <c r="BA57" s="1548"/>
      <c r="BB57" s="1547" t="str">
        <f>UPPER(MID(Calculation!V47,IF((LEN(Calculation!V47)-5)&lt;=0,$AE$1,(LEN(Calculation!V47)-5)),1))</f>
        <v>3</v>
      </c>
      <c r="BC57" s="1548"/>
      <c r="BD57" s="1547" t="str">
        <f>UPPER(MID(Calculation!V47,IF((LEN(Calculation!V47)-4)&lt;=0,$AE$1,(LEN(Calculation!V47)-4)),1))</f>
        <v>5</v>
      </c>
      <c r="BE57" s="1548"/>
      <c r="BF57" s="1547" t="str">
        <f>UPPER(MID(Calculation!V47,IF((LEN(Calculation!V47)-3)&lt;=0,$AE$1,(LEN(Calculation!V47)-3)),1))</f>
        <v>6</v>
      </c>
      <c r="BG57" s="1548"/>
      <c r="BH57" s="1547" t="str">
        <f>UPPER(MID(Calculation!V47,IF((LEN(Calculation!V47)-2)&lt;=0,$AE$1,(LEN(Calculation!V47)-2)),1))</f>
        <v>3</v>
      </c>
      <c r="BI57" s="1548"/>
      <c r="BJ57" s="1547" t="str">
        <f>UPPER(MID(Calculation!V47,IF((LEN(Calculation!V47)-1)&lt;=0,$AE$1,(LEN(Calculation!V47)-1)),1))</f>
        <v>1</v>
      </c>
      <c r="BK57" s="1548"/>
      <c r="BL57" s="1557" t="str">
        <f>UPPER(MID(Calculation!V47,IF((LEN(Calculation!V47))&lt;=0,$AE$1,(LEN(Calculation!V47))),1))</f>
        <v>3</v>
      </c>
      <c r="BM57" s="1558"/>
    </row>
    <row r="58" spans="2:256" ht="11.25" customHeight="1">
      <c r="B58" s="583"/>
      <c r="D58" s="632"/>
      <c r="E58" s="632"/>
      <c r="G58" s="1511"/>
      <c r="H58" s="1511"/>
      <c r="I58" s="1511"/>
      <c r="J58" s="1511"/>
      <c r="K58" s="1511"/>
      <c r="L58" s="1511"/>
      <c r="M58" s="585"/>
      <c r="AT58" s="1551"/>
      <c r="AU58" s="1551"/>
      <c r="AV58" s="631"/>
      <c r="AX58" s="1549"/>
      <c r="AY58" s="1549"/>
      <c r="AZ58" s="1549"/>
      <c r="BA58" s="1549"/>
      <c r="BB58" s="1549"/>
      <c r="BC58" s="1549"/>
      <c r="BD58" s="1549"/>
      <c r="BE58" s="1549"/>
      <c r="BF58" s="1549"/>
      <c r="BG58" s="1549"/>
      <c r="BH58" s="1549"/>
      <c r="BI58" s="1549"/>
      <c r="BJ58" s="1549"/>
      <c r="BK58" s="1549"/>
      <c r="BL58" s="1559"/>
      <c r="BM58" s="1560"/>
      <c r="BO58" s="583"/>
      <c r="BQ58" s="619"/>
    </row>
    <row r="59" spans="2:256" ht="12.75" customHeight="1">
      <c r="D59" s="632"/>
      <c r="E59" s="632"/>
      <c r="AX59" s="633" t="s">
        <v>480</v>
      </c>
      <c r="BA59" s="624"/>
      <c r="BB59" s="624"/>
      <c r="BC59" s="624"/>
      <c r="BD59" s="624"/>
      <c r="BE59" s="624"/>
      <c r="BF59" s="624"/>
      <c r="BG59" s="624"/>
      <c r="BH59" s="624"/>
      <c r="BI59" s="624"/>
      <c r="BJ59" s="624"/>
      <c r="BK59" s="624"/>
      <c r="BL59" s="624"/>
      <c r="BM59" s="624"/>
      <c r="BN59" s="624"/>
    </row>
    <row r="60" spans="2:256" ht="9.9499999999999993" customHeight="1">
      <c r="B60" s="583"/>
      <c r="D60" s="1508" t="s">
        <v>481</v>
      </c>
      <c r="E60" s="1508"/>
      <c r="G60" s="630"/>
      <c r="AT60" s="630"/>
      <c r="AV60" s="623" t="s">
        <v>482</v>
      </c>
      <c r="AW60" s="623" t="s">
        <v>483</v>
      </c>
      <c r="AX60" s="1547" t="str">
        <f>UPPER(MID('16_1'!W45,IF((LEN('16_1'!W45)-7)&lt;=0,$AE$1,(LEN('16_1'!W45)-7)),1))</f>
        <v/>
      </c>
      <c r="AY60" s="1548"/>
      <c r="AZ60" s="1547" t="str">
        <f>UPPER(MID('16_1'!W45,IF((LEN('16_1'!W45)-6)&lt;=0,$AE$1,(LEN('16_1'!W45)-6)),1))</f>
        <v/>
      </c>
      <c r="BA60" s="1548"/>
      <c r="BB60" s="1547" t="str">
        <f>UPPER(MID('16_1'!W45,IF((LEN('16_1'!W45)-5)&lt;=0,$AE$1,(LEN('16_1'!W45)-5)),1))</f>
        <v/>
      </c>
      <c r="BC60" s="1548"/>
      <c r="BD60" s="1547" t="str">
        <f>UPPER(MID('16_1'!W45,IF((LEN('16_1'!W45)-4)&lt;=0,$AE$1,(LEN('16_1'!W45)-4)),1))</f>
        <v/>
      </c>
      <c r="BE60" s="1548"/>
      <c r="BF60" s="1547" t="str">
        <f>UPPER(MID('16_1'!W45,IF((LEN('16_1'!W45)-3)&lt;=0,$AE$1,(LEN('16_1'!W45)-3)),1))</f>
        <v/>
      </c>
      <c r="BG60" s="1548"/>
      <c r="BH60" s="1557" t="str">
        <f>UPPER(MID('16_1'!W45,IF((LEN('16_1'!W45)-2)&lt;=0,$AE$1,(LEN('16_1'!W45)-2)),1))</f>
        <v/>
      </c>
      <c r="BI60" s="1561"/>
      <c r="BJ60" s="1557" t="str">
        <f>UPPER(MID('16_1'!W45,IF((LEN('16_1'!W45)-1)&lt;=0,$AE$1,(LEN('16_1'!W45)-1)),1))</f>
        <v/>
      </c>
      <c r="BK60" s="1561"/>
      <c r="BL60" s="1557" t="str">
        <f>UPPER(MID('16_1'!W45,IF((LEN('16_1'!W45))&lt;=0,$AE$1,(LEN('16_1'!W45))),1))</f>
        <v>0</v>
      </c>
      <c r="BM60" s="1558"/>
      <c r="BO60" s="583"/>
    </row>
    <row r="61" spans="2:256" ht="10.5" customHeight="1">
      <c r="D61" s="632"/>
      <c r="E61" s="632"/>
      <c r="AX61" s="1549"/>
      <c r="AY61" s="1549"/>
      <c r="AZ61" s="1549"/>
      <c r="BA61" s="1549"/>
      <c r="BB61" s="1549"/>
      <c r="BC61" s="1549"/>
      <c r="BD61" s="1549"/>
      <c r="BE61" s="1549"/>
      <c r="BF61" s="1549"/>
      <c r="BG61" s="1549"/>
      <c r="BH61" s="1562"/>
      <c r="BI61" s="1563"/>
      <c r="BJ61" s="1562"/>
      <c r="BK61" s="1563"/>
      <c r="BL61" s="1559"/>
      <c r="BM61" s="1560"/>
    </row>
    <row r="62" spans="2:256" ht="11.25" customHeight="1">
      <c r="B62" s="583"/>
      <c r="D62" s="1508" t="s">
        <v>484</v>
      </c>
      <c r="E62" s="1508"/>
      <c r="G62" s="634"/>
      <c r="AY62" s="623"/>
      <c r="BO62" s="583"/>
      <c r="BQ62" s="564" t="str">
        <f>LEFT(BQ58,2)</f>
        <v/>
      </c>
    </row>
    <row r="63" spans="2:256" ht="18" customHeight="1">
      <c r="D63" s="632"/>
      <c r="E63" s="632"/>
      <c r="G63" s="1511"/>
      <c r="H63" s="1511"/>
      <c r="I63" s="1511"/>
      <c r="J63" s="1511"/>
      <c r="K63" s="1511"/>
      <c r="L63" s="1511"/>
      <c r="M63" s="585"/>
      <c r="AT63" s="635"/>
      <c r="AU63" s="597"/>
      <c r="AV63" s="636" t="s">
        <v>485</v>
      </c>
      <c r="AW63" s="637"/>
      <c r="AX63" s="1470" t="str">
        <f>UPPER(MID('16_1'!W48,IF((LEN('16_1'!W48)-7)&lt;=0,$AE$1,(LEN('16_1'!W48)-7)),1))</f>
        <v/>
      </c>
      <c r="AY63" s="1471"/>
      <c r="AZ63" s="1470" t="str">
        <f>UPPER(MID('16_1'!W48,IF((LEN('16_1'!W48)-6)&lt;=0,$AE$1,(LEN('16_1'!W48)-6)),1))</f>
        <v/>
      </c>
      <c r="BA63" s="1471"/>
      <c r="BB63" s="1470" t="str">
        <f>UPPER(MID('16_1'!W48,IF((LEN('16_1'!W48)-5)&lt;=0,$AE$1,(LEN('16_1'!W48)-5)),1))</f>
        <v/>
      </c>
      <c r="BC63" s="1471"/>
      <c r="BD63" s="1470" t="str">
        <f>UPPER(MID('16_1'!W48,IF((LEN('16_1'!W48)-4)&lt;=0,$AE$1,(LEN('16_1'!W48)-4)),1))</f>
        <v/>
      </c>
      <c r="BE63" s="1471"/>
      <c r="BF63" s="1470" t="str">
        <f>UPPER(MID('16_1'!W48,IF((LEN('16_1'!W48)-3)&lt;=0,$AE$1,(LEN('16_1'!W48)-3)),1))</f>
        <v/>
      </c>
      <c r="BG63" s="1471"/>
      <c r="BH63" s="1470" t="str">
        <f>UPPER(MID('16_1'!W48,IF((LEN('16_1'!W48)-2)&lt;=0,$AE$1,(LEN('16_1'!W48)-2)),1))</f>
        <v/>
      </c>
      <c r="BI63" s="1471"/>
      <c r="BJ63" s="1470" t="str">
        <f>UPPER(MID('16_1'!W48,IF((LEN('16_1'!W48)-1)&lt;=0,$AE$1,(LEN('16_1'!W48)-1)),1))</f>
        <v/>
      </c>
      <c r="BK63" s="1471"/>
      <c r="BL63" s="1484" t="str">
        <f>UPPER(MID('16_1'!W48,IF((LEN('16_1'!W48))&lt;=0,$AE$1,(LEN('16_1'!W48))),1))</f>
        <v>0</v>
      </c>
      <c r="BM63" s="1485"/>
      <c r="BN63" s="638"/>
    </row>
    <row r="64" spans="2:256" ht="9.9499999999999993" customHeight="1">
      <c r="B64" s="583"/>
      <c r="D64" s="632"/>
      <c r="E64" s="632"/>
      <c r="BO64" s="583"/>
    </row>
    <row r="65" spans="2:69" ht="15.75">
      <c r="D65" s="1495" t="s">
        <v>486</v>
      </c>
      <c r="E65" s="1495"/>
      <c r="G65" s="634"/>
      <c r="AT65" s="630"/>
      <c r="AV65" s="623" t="s">
        <v>482</v>
      </c>
      <c r="AW65" s="623" t="s">
        <v>483</v>
      </c>
      <c r="AX65" s="1470" t="str">
        <f>UPPER(MID('16_1'!AI66,IF((LEN('16_1'!AI66)-7)&lt;=0,$AE$1,(LEN('16_1'!AI66)-7)),1))</f>
        <v/>
      </c>
      <c r="AY65" s="1471"/>
      <c r="AZ65" s="1470" t="str">
        <f>UPPER(MID('16_1'!AI66,IF((LEN('16_1'!AI66)-6)&lt;=0,$AE$1,(LEN('16_1'!AI66)-6)),1))</f>
        <v/>
      </c>
      <c r="BA65" s="1471"/>
      <c r="BB65" s="1470" t="str">
        <f>UPPER(MID('16_1'!AI66,IF((LEN('16_1'!AI66)-5)&lt;=0,$AE$1,(LEN('16_1'!AI66)-5)),1))</f>
        <v>3</v>
      </c>
      <c r="BC65" s="1471"/>
      <c r="BD65" s="1470" t="str">
        <f>UPPER(MID('16_1'!AI66,IF((LEN('16_1'!AI66)-4)&lt;=0,$AE$1,(LEN('16_1'!AI66)-4)),1))</f>
        <v>5</v>
      </c>
      <c r="BE65" s="1471"/>
      <c r="BF65" s="1470" t="str">
        <f>UPPER(MID('16_1'!AI66,IF((LEN('16_1'!AI66)-3)&lt;=0,$AE$1,(LEN('16_1'!AI66)-3)),1))</f>
        <v>6</v>
      </c>
      <c r="BG65" s="1471"/>
      <c r="BH65" s="1470" t="str">
        <f>UPPER(MID('16_1'!AI66,IF((LEN('16_1'!AI66)-2)&lt;=0,$AE$1,(LEN('16_1'!AI66)-2)),1))</f>
        <v>3</v>
      </c>
      <c r="BI65" s="1471"/>
      <c r="BJ65" s="1470" t="str">
        <f>UPPER(MID('16_1'!AI66,IF((LEN('16_1'!AI66)-1)&lt;=0,$AE$1,(LEN('16_1'!AI66)-1)),1))</f>
        <v>1</v>
      </c>
      <c r="BK65" s="1471"/>
      <c r="BL65" s="1484" t="str">
        <f>UPPER(MID('16_1'!AI66,IF((LEN('16_1'!AI66))&lt;=0,$AE$1,(LEN('16_1'!AI66))),1))</f>
        <v>3</v>
      </c>
      <c r="BM65" s="1485"/>
    </row>
    <row r="66" spans="2:69" ht="9.9499999999999993" customHeight="1">
      <c r="B66" s="583"/>
      <c r="D66" s="632"/>
      <c r="E66" s="632"/>
      <c r="BO66" s="583"/>
    </row>
    <row r="67" spans="2:69" ht="18">
      <c r="D67" s="632"/>
      <c r="E67" s="632"/>
      <c r="F67" s="578"/>
      <c r="G67" s="639" t="s">
        <v>487</v>
      </c>
      <c r="H67" s="640"/>
      <c r="I67" s="640"/>
      <c r="J67" s="640"/>
      <c r="K67" s="578"/>
      <c r="L67" s="641" t="s">
        <v>488</v>
      </c>
      <c r="M67" s="640"/>
      <c r="N67" s="640"/>
      <c r="O67" s="640"/>
      <c r="P67" s="640"/>
      <c r="Q67" s="640"/>
      <c r="R67" s="640"/>
      <c r="S67" s="640"/>
      <c r="T67" s="640"/>
      <c r="U67" s="640"/>
      <c r="V67" s="640"/>
      <c r="W67" s="640"/>
      <c r="X67" s="640"/>
      <c r="Y67" s="578"/>
      <c r="Z67" s="578"/>
      <c r="AA67" s="578"/>
      <c r="AB67" s="578"/>
      <c r="AC67" s="642"/>
      <c r="AD67" s="640"/>
      <c r="AE67" s="640"/>
      <c r="AF67" s="640"/>
      <c r="AG67" s="626"/>
      <c r="AH67" s="626"/>
      <c r="AI67" s="626"/>
      <c r="AJ67" s="626"/>
      <c r="AK67" s="626"/>
      <c r="AL67" s="643" t="s">
        <v>489</v>
      </c>
      <c r="AM67" s="578"/>
      <c r="AN67" s="626"/>
      <c r="AO67" s="626"/>
      <c r="AP67" s="626"/>
      <c r="AQ67" s="626"/>
      <c r="AR67" s="626"/>
      <c r="AS67" s="626"/>
      <c r="AT67" s="626"/>
      <c r="AU67" s="626"/>
      <c r="AV67" s="626"/>
      <c r="AW67" s="626"/>
      <c r="AX67" s="626"/>
      <c r="AY67" s="626"/>
      <c r="AZ67" s="626"/>
      <c r="BA67" s="626"/>
      <c r="BB67" s="626"/>
      <c r="BC67" s="626"/>
      <c r="BD67" s="626"/>
      <c r="BE67" s="626"/>
      <c r="BF67" s="626"/>
      <c r="BG67" s="626"/>
      <c r="BH67" s="626"/>
      <c r="BI67" s="626"/>
      <c r="BJ67" s="626"/>
      <c r="BK67" s="626"/>
      <c r="BL67" s="626"/>
      <c r="BM67" s="626"/>
      <c r="BN67" s="584"/>
    </row>
    <row r="68" spans="2:69" ht="9.9499999999999993" customHeight="1">
      <c r="B68" s="583"/>
      <c r="D68" s="632"/>
      <c r="E68" s="632"/>
      <c r="BO68" s="583"/>
    </row>
    <row r="69" spans="2:69" ht="15.75" customHeight="1">
      <c r="D69" s="1496" t="s">
        <v>490</v>
      </c>
      <c r="E69" s="1496"/>
      <c r="H69" s="644"/>
      <c r="N69" s="1470" t="str">
        <f>UPPER(MID('16_2'!AI28,IF((LEN('16_2'!AI28)-5)&lt;=0,$AE$1,(LEN('16_2'!AI28)-5)),1))</f>
        <v>1</v>
      </c>
      <c r="O69" s="1471"/>
      <c r="P69" s="1470" t="str">
        <f>UPPER(MID('16_2'!AI28,IF((LEN('16_2'!AI28)-4)&lt;=0,$AE$1,(LEN('16_2'!AI28)-4)),1))</f>
        <v>0</v>
      </c>
      <c r="Q69" s="1471"/>
      <c r="R69" s="1470" t="str">
        <f>UPPER(MID('16_2'!AI28,IF((LEN('16_2'!AI28)-3)&lt;=0,$AE$1,(LEN('16_2'!AI28)-3)),1))</f>
        <v>0</v>
      </c>
      <c r="S69" s="1471"/>
      <c r="T69" s="1470" t="str">
        <f>UPPER(MID('16_2'!AI28,IF((LEN('16_2'!AI28)-2)&lt;=0,$AE$1,(LEN('16_2'!AI28)-2)),1))</f>
        <v>0</v>
      </c>
      <c r="U69" s="1471"/>
      <c r="V69" s="1470" t="str">
        <f>UPPER(MID('16_2'!AI28,IF((LEN('16_2'!AI28)-1)&lt;=0,$AE$1,(LEN('16_2'!AI28)-1)),1))</f>
        <v>0</v>
      </c>
      <c r="W69" s="1471"/>
      <c r="X69" s="1484" t="str">
        <f>UPPER(MID('16_2'!AI28,IF((LEN('16_2'!AI28))&lt;=0,$AE$1,(LEN('16_2'!AI28))),1))</f>
        <v>0</v>
      </c>
      <c r="Y69" s="1485"/>
      <c r="AB69" s="644"/>
      <c r="AI69" s="1470" t="str">
        <f>UPPER(MID('16_2'!AI25,IF((LEN('16_2'!AI25)-5)&lt;=0,$AE$1,(LEN('16_2'!AI25)-5)),1))</f>
        <v/>
      </c>
      <c r="AJ69" s="1471"/>
      <c r="AK69" s="1470" t="str">
        <f>UPPER(MID('16_2'!AI25,IF((LEN('16_2'!AI25)-4)&lt;=0,$AE$1,(LEN('16_2'!AI25)-4)),1))</f>
        <v/>
      </c>
      <c r="AL69" s="1471"/>
      <c r="AM69" s="1470" t="str">
        <f>UPPER(MID('16_2'!AI25,IF((LEN('16_2'!AI25)-3)&lt;=0,$AE$1,(LEN('16_2'!AI25)-3)),1))</f>
        <v/>
      </c>
      <c r="AN69" s="1471"/>
      <c r="AO69" s="1470" t="str">
        <f>UPPER(MID('16_2'!AI25,IF((LEN('16_2'!AI25)-2)&lt;=0,$AE$1,(LEN('16_2'!AI25)-2)),1))</f>
        <v/>
      </c>
      <c r="AP69" s="1471"/>
      <c r="AQ69" s="1470" t="str">
        <f>UPPER(MID('16_2'!AI25,IF((LEN('16_2'!AI25)-1)&lt;=0,$AE$1,(LEN('16_2'!AI25)-1)),1))</f>
        <v/>
      </c>
      <c r="AR69" s="1471"/>
      <c r="AS69" s="1484" t="str">
        <f>UPPER(MID('16_2'!AI25,IF((LEN('16_2'!AI25))&lt;=0,$AE$1,(LEN('16_2'!AI25))),1))</f>
        <v>0</v>
      </c>
      <c r="AT69" s="1485"/>
      <c r="AV69" s="644"/>
      <c r="BB69" s="1470" t="str">
        <f>UPPER(MID('16_2'!AI26,IF((LEN('16_2'!AI26)-5)&lt;=0,$AE$1,(LEN('16_2'!AI26)-5)),1))</f>
        <v/>
      </c>
      <c r="BC69" s="1471"/>
      <c r="BD69" s="1470" t="str">
        <f>UPPER(MID('16_2'!AI26,IF((LEN('16_2'!AI26)-4)&lt;=0,$AE$1,(LEN('16_2'!AI26)-4)),1))</f>
        <v/>
      </c>
      <c r="BE69" s="1471"/>
      <c r="BF69" s="1470" t="str">
        <f>UPPER(MID('16_2'!AI26,IF((LEN('16_2'!AI26)-3)&lt;=0,$AE$1,(LEN('16_2'!AI26)-3)),1))</f>
        <v/>
      </c>
      <c r="BG69" s="1471"/>
      <c r="BH69" s="1470" t="str">
        <f>UPPER(MID('16_2'!AI26,IF((LEN('16_2'!AI26)-2)&lt;=0,$AE$1,(LEN('16_2'!AI26)-2)),1))</f>
        <v/>
      </c>
      <c r="BI69" s="1471"/>
      <c r="BJ69" s="1470" t="str">
        <f>UPPER(MID('16_2'!AI26,IF((LEN('16_2'!AI26)-1)&lt;=0,$AE$1,(LEN('16_2'!AI26)-1)),1))</f>
        <v/>
      </c>
      <c r="BK69" s="1471"/>
      <c r="BL69" s="1484" t="str">
        <f>UPPER(MID('16_2'!AI26,IF((LEN('16_2'!AI26))&lt;=0,$AE$1,(LEN('16_2'!AI26))),1))</f>
        <v>0</v>
      </c>
      <c r="BM69" s="1485"/>
    </row>
    <row r="70" spans="2:69" ht="9.9499999999999993" customHeight="1">
      <c r="B70" s="583"/>
      <c r="D70" s="645"/>
      <c r="E70" s="645"/>
      <c r="BH70" s="638"/>
      <c r="BI70" s="638"/>
      <c r="BJ70" s="638"/>
      <c r="BK70" s="638"/>
      <c r="BL70" s="638"/>
      <c r="BO70" s="583"/>
    </row>
    <row r="71" spans="2:69" ht="15.75">
      <c r="D71" s="645"/>
      <c r="E71" s="645"/>
      <c r="H71" s="644"/>
      <c r="N71" s="1482"/>
      <c r="O71" s="1483"/>
      <c r="P71" s="1470" t="str">
        <f>UPPER(MID('16_2'!AI29,IF((LEN('16_2'!AI29)-4)&lt;=0,$AE$1,(LEN('16_2'!AI29)-4)),1))</f>
        <v/>
      </c>
      <c r="Q71" s="1471"/>
      <c r="R71" s="1470" t="str">
        <f>UPPER(MID('16_2'!AI29,IF((LEN('16_2'!AI29)-3)&lt;=0,$AE$1,(LEN('16_2'!AI29)-3)),1))</f>
        <v/>
      </c>
      <c r="S71" s="1471"/>
      <c r="T71" s="1470" t="str">
        <f>UPPER(MID('16_2'!AI29,IF((LEN('16_2'!AI29)-2)&lt;=0,$AE$1,(LEN('16_2'!AI29)-2)),1))</f>
        <v/>
      </c>
      <c r="U71" s="1471"/>
      <c r="V71" s="1470" t="str">
        <f>UPPER(MID('16_2'!AI29,IF((LEN('16_2'!AI29)-1)&lt;=0,$AE$1,(LEN('16_2'!AI29)-1)),1))</f>
        <v/>
      </c>
      <c r="W71" s="1471"/>
      <c r="X71" s="1484" t="str">
        <f>UPPER(MID('16_2'!AI29,IF((LEN('16_2'!AI29))&lt;=0,$AE$1,(LEN('16_2'!AI29))),1))</f>
        <v>0</v>
      </c>
      <c r="Y71" s="1485"/>
      <c r="AB71" s="644"/>
      <c r="AI71" s="1482"/>
      <c r="AJ71" s="1483"/>
      <c r="AK71" s="1470" t="str">
        <f>UPPER(MID(Calculation!S39,IF((LEN(Calculation!S39)-4)&lt;=0,$AE$1,(LEN(Calculation!S39)-4)),1))</f>
        <v/>
      </c>
      <c r="AL71" s="1471"/>
      <c r="AM71" s="1470" t="str">
        <f>UPPER(MID(Calculation!S39,IF((LEN(Calculation!S39)-3)&lt;=0,$AE$1,(LEN(Calculation!S39)-3)),1))</f>
        <v/>
      </c>
      <c r="AN71" s="1471"/>
      <c r="AO71" s="1470" t="str">
        <f>UPPER(MID(Calculation!S39,IF((LEN(Calculation!S39)-2)&lt;=0,$AE$1,(LEN(Calculation!S39)-2)),1))</f>
        <v/>
      </c>
      <c r="AP71" s="1471"/>
      <c r="AQ71" s="1470" t="str">
        <f>UPPER(MID(Calculation!S39,IF((LEN(Calculation!S39)-1)&lt;=0,$AE$1,(LEN(Calculation!S39)-1)),1))</f>
        <v/>
      </c>
      <c r="AR71" s="1471"/>
      <c r="AS71" s="1484" t="str">
        <f>UPPER(MID(Calculation!S39,IF((LEN(Calculation!S39))&lt;=0,$AE$1,(LEN(Calculation!S39))),1))</f>
        <v>0</v>
      </c>
      <c r="AT71" s="1485"/>
      <c r="AV71" s="644"/>
      <c r="BB71" s="1470" t="str">
        <f>UPPER(MID(Calculation!S40,IF((LEN(Calculation!S40)-5)&lt;=0,$AE$1,(LEN(Calculation!S40)-5)),1))</f>
        <v/>
      </c>
      <c r="BC71" s="1471"/>
      <c r="BD71" s="1470" t="str">
        <f>UPPER(MID(Calculation!S40,IF((LEN(Calculation!S40)-4)&lt;=0,$AE$1,(LEN(Calculation!S40)-4)),1))</f>
        <v/>
      </c>
      <c r="BE71" s="1471"/>
      <c r="BF71" s="1470" t="str">
        <f>UPPER(MID(Calculation!S40,IF((LEN(Calculation!S40)-3)&lt;=0,$AE$1,(LEN(Calculation!S40)-3)),1))</f>
        <v/>
      </c>
      <c r="BG71" s="1471"/>
      <c r="BH71" s="1470" t="str">
        <f>UPPER(MID(Calculation!S40,IF((LEN(Calculation!S40)-2)&lt;=0,$AE$1,(LEN(Calculation!S40)-2)),1))</f>
        <v/>
      </c>
      <c r="BI71" s="1471"/>
      <c r="BJ71" s="1470" t="str">
        <f>UPPER(MID(Calculation!S40,IF((LEN(Calculation!S40)-1)&lt;=0,$AE$1,(LEN(Calculation!S40)-1)),1))</f>
        <v/>
      </c>
      <c r="BK71" s="1471"/>
      <c r="BL71" s="1484" t="str">
        <f>UPPER(MID(Calculation!S40,IF((LEN(Calculation!S40))&lt;=0,$AE$1,(LEN(Calculation!S40))),1))</f>
        <v>0</v>
      </c>
      <c r="BM71" s="1485"/>
    </row>
    <row r="72" spans="2:69" ht="9.9499999999999993" customHeight="1">
      <c r="B72" s="583"/>
      <c r="D72" s="645"/>
      <c r="E72" s="645"/>
      <c r="BO72" s="583"/>
    </row>
    <row r="73" spans="2:69" ht="15.75">
      <c r="D73" s="1496" t="s">
        <v>491</v>
      </c>
      <c r="E73" s="1496"/>
      <c r="H73" s="644"/>
      <c r="N73" s="1470" t="str">
        <f>UPPER(MID(Calculation!S41,IF((LEN(Calculation!S41)-5)&lt;=0,$AE$1,(LEN(Calculation!S41)-5)),1))</f>
        <v/>
      </c>
      <c r="O73" s="1471"/>
      <c r="P73" s="1470" t="str">
        <f>UPPER(MID(Calculation!S41,IF((LEN(Calculation!S41)-4)&lt;=0,$AE$1,(LEN(Calculation!S41)-4)),1))</f>
        <v/>
      </c>
      <c r="Q73" s="1471"/>
      <c r="R73" s="1470" t="str">
        <f>UPPER(MID(Calculation!S41,IF((LEN(Calculation!S41)-3)&lt;=0,$AE$1,(LEN(Calculation!S41)-3)),1))</f>
        <v/>
      </c>
      <c r="S73" s="1471"/>
      <c r="T73" s="1470" t="str">
        <f>UPPER(MID(Calculation!S41,IF((LEN(Calculation!S41)-2)&lt;=0,$AE$1,(LEN(Calculation!S41)-2)),1))</f>
        <v/>
      </c>
      <c r="U73" s="1471"/>
      <c r="V73" s="1470" t="str">
        <f>UPPER(MID(Calculation!S41,IF((LEN(Calculation!S41)-1)&lt;=0,$AE$1,(LEN(Calculation!S41)-1)),1))</f>
        <v/>
      </c>
      <c r="W73" s="1471"/>
      <c r="X73" s="1484" t="str">
        <f>UPPER(MID(Calculation!S41,IF((LEN(Calculation!S41))&lt;=0,$AE$1,(LEN(Calculation!S41))),1))</f>
        <v>0</v>
      </c>
      <c r="Y73" s="1485"/>
      <c r="AB73" s="644"/>
      <c r="AI73" s="1470" t="str">
        <f>UPPER(MID('16_2'!AI36,IF((LEN('16_2'!AI36)-5)&lt;=0,$AE$1,(LEN('16_2'!AI36)-5)),1))</f>
        <v/>
      </c>
      <c r="AJ73" s="1471"/>
      <c r="AK73" s="1470" t="str">
        <f>UPPER(MID('16_2'!AI36,IF((LEN('16_2'!AI36)-4)&lt;=0,$AE$1,(LEN('16_2'!AI36)-4)),1))</f>
        <v/>
      </c>
      <c r="AL73" s="1471"/>
      <c r="AM73" s="1470" t="str">
        <f>UPPER(MID('16_2'!AI36,IF((LEN('16_2'!AI36)-3)&lt;=0,$AE$1,(LEN('16_2'!AI36)-3)),1))</f>
        <v/>
      </c>
      <c r="AN73" s="1471"/>
      <c r="AO73" s="1470" t="str">
        <f>UPPER(MID('16_2'!AI36,IF((LEN('16_2'!AI36)-2)&lt;=0,$AE$1,(LEN('16_2'!AI36)-2)),1))</f>
        <v/>
      </c>
      <c r="AP73" s="1471"/>
      <c r="AQ73" s="1470" t="str">
        <f>UPPER(MID('16_2'!AI36,IF((LEN('16_2'!AI36)-1)&lt;=0,$AE$1,(LEN('16_2'!AI36)-1)),1))</f>
        <v/>
      </c>
      <c r="AR73" s="1471"/>
      <c r="AS73" s="1484" t="str">
        <f>UPPER(MID('16_2'!AI36,IF((LEN('16_2'!AI36))&lt;=0,$AE$1,(LEN('16_2'!AI36))),1))</f>
        <v>0</v>
      </c>
      <c r="AT73" s="1485"/>
      <c r="AV73" s="644"/>
      <c r="BB73" s="1470" t="str">
        <f>UPPER(MID(Calculation!AC42,IF((LEN(Calculation!AC42)-5)&lt;=0,$AE$1,(LEN(Calculation!AC42)-5)),1))</f>
        <v/>
      </c>
      <c r="BC73" s="1471"/>
      <c r="BD73" s="1470" t="str">
        <f>UPPER(MID(Calculation!AC42,IF((LEN(Calculation!AC42)-4)&lt;=0,$AE$1,(LEN(Calculation!AC42)-4)),1))</f>
        <v/>
      </c>
      <c r="BE73" s="1471"/>
      <c r="BF73" s="1470" t="str">
        <f>UPPER(MID(Calculation!AC42,IF((LEN(Calculation!AC42)-3)&lt;=0,$AE$1,(LEN(Calculation!AC42)-3)),1))</f>
        <v/>
      </c>
      <c r="BG73" s="1471"/>
      <c r="BH73" s="1470" t="str">
        <f>UPPER(MID(Calculation!AC42,IF((LEN(Calculation!AC42)-2)&lt;=0,$AE$1,(LEN(Calculation!AC42)-2)),1))</f>
        <v/>
      </c>
      <c r="BI73" s="1471"/>
      <c r="BJ73" s="1470" t="str">
        <f>UPPER(MID(Calculation!AC42,IF((LEN(Calculation!AC42)-1)&lt;=0,$AE$1,(LEN(Calculation!AC42)-1)),1))</f>
        <v/>
      </c>
      <c r="BK73" s="1471"/>
      <c r="BL73" s="1484" t="str">
        <f>UPPER(MID(Calculation!AC42,IF((LEN(Calculation!AC42))&lt;=0,$AE$1,(LEN(Calculation!AC42))),1))</f>
        <v>0</v>
      </c>
      <c r="BM73" s="1485"/>
    </row>
    <row r="74" spans="2:69" ht="9.9499999999999993" customHeight="1">
      <c r="B74" s="583"/>
      <c r="D74" s="645"/>
      <c r="E74" s="645"/>
      <c r="BO74" s="583"/>
    </row>
    <row r="75" spans="2:69" ht="15.75">
      <c r="D75" s="645"/>
      <c r="E75" s="645"/>
      <c r="H75" s="646"/>
      <c r="I75" s="647"/>
      <c r="N75" s="1509"/>
      <c r="O75" s="1510"/>
      <c r="P75" s="1470" t="str">
        <f>UPPER(MID(Calculation!AC43,IF((LEN(Calculation!AC43)-4)&lt;=0,$AE$1,(LEN(Calculation!AC43)-4)),1))</f>
        <v/>
      </c>
      <c r="Q75" s="1471"/>
      <c r="R75" s="1470" t="str">
        <f>UPPER(MID(Calculation!AC43,IF((LEN(Calculation!AC43)-3)&lt;=0,$AE$1,(LEN(Calculation!AC43)-3)),1))</f>
        <v/>
      </c>
      <c r="S75" s="1471"/>
      <c r="T75" s="1470" t="str">
        <f>UPPER(MID(Calculation!AC43,IF((LEN(Calculation!AC43)-2)&lt;=0,$AE$1,(LEN(Calculation!AC43)-2)),1))</f>
        <v/>
      </c>
      <c r="U75" s="1471"/>
      <c r="V75" s="1470" t="str">
        <f>UPPER(MID(Calculation!AC43,IF((LEN(Calculation!AC43)-1)&lt;=0,$AE$1,(LEN(Calculation!AC43)-1)),1))</f>
        <v/>
      </c>
      <c r="W75" s="1471"/>
      <c r="X75" s="1484" t="str">
        <f>UPPER(MID(Calculation!AC43,IF((LEN(Calculation!AC43))&lt;=0,$AE$1,(LEN(Calculation!AC43))),1))</f>
        <v>0</v>
      </c>
      <c r="Y75" s="1485"/>
      <c r="AB75" s="644"/>
      <c r="AI75" s="1470" t="str">
        <f>UPPER(MID(Calculation!AC44,IF((LEN(Calculation!AC44)-5)&lt;=0,$AE$1,(LEN(Calculation!AC44)-5)),1))</f>
        <v/>
      </c>
      <c r="AJ75" s="1471"/>
      <c r="AK75" s="1470" t="str">
        <f>UPPER(MID(Calculation!AC44,IF((LEN(Calculation!AC44)-4)&lt;=0,$AE$1,(LEN(Calculation!AC44)-4)),1))</f>
        <v/>
      </c>
      <c r="AL75" s="1471"/>
      <c r="AM75" s="1470" t="str">
        <f>UPPER(MID(Calculation!AC44,IF((LEN(Calculation!AC44)-3)&lt;=0,$AE$1,(LEN(Calculation!AC44)-3)),1))</f>
        <v/>
      </c>
      <c r="AN75" s="1471"/>
      <c r="AO75" s="1470" t="str">
        <f>UPPER(MID(Calculation!AC44,IF((LEN(Calculation!AC44)-2)&lt;=0,$AE$1,(LEN(Calculation!AC44)-2)),1))</f>
        <v/>
      </c>
      <c r="AP75" s="1471"/>
      <c r="AQ75" s="1470" t="str">
        <f>UPPER(MID(Calculation!AC44,IF((LEN(Calculation!AC44)-1)&lt;=0,$AE$1,(LEN(Calculation!AC44)-1)),1))</f>
        <v/>
      </c>
      <c r="AR75" s="1471"/>
      <c r="AS75" s="1484" t="str">
        <f>UPPER(MID(Calculation!AC44,IF((LEN(Calculation!AC44))&lt;=0,$AE$1,(LEN(Calculation!AC44))),1))</f>
        <v>0</v>
      </c>
      <c r="AT75" s="1485"/>
      <c r="AV75" s="644"/>
      <c r="BB75" s="1470" t="str">
        <f>UPPER(MID(Calculation!AC45,IF((LEN(Calculation!AC45)-5)&lt;=0,$AE$1,(LEN(Calculation!AC45)-5)),1))</f>
        <v/>
      </c>
      <c r="BC75" s="1471"/>
      <c r="BD75" s="1470" t="str">
        <f>UPPER(MID(Calculation!AC45,IF((LEN(Calculation!AC45)-4)&lt;=0,$AE$1,(LEN(Calculation!AC45)-4)),1))</f>
        <v/>
      </c>
      <c r="BE75" s="1471"/>
      <c r="BF75" s="1470" t="str">
        <f>UPPER(MID(Calculation!AC45,IF((LEN(Calculation!AC45)-3)&lt;=0,$AE$1,(LEN(Calculation!AC45)-3)),1))</f>
        <v/>
      </c>
      <c r="BG75" s="1471"/>
      <c r="BH75" s="1470" t="str">
        <f>UPPER(MID(Calculation!AC45,IF((LEN(Calculation!AC45)-2)&lt;=0,$AE$1,(LEN(Calculation!AC45)-2)),1))</f>
        <v/>
      </c>
      <c r="BI75" s="1471"/>
      <c r="BJ75" s="1470" t="str">
        <f>UPPER(MID(Calculation!AC45,IF((LEN(Calculation!AC45)-1)&lt;=0,$AE$1,(LEN(Calculation!AC45)-1)),1))</f>
        <v/>
      </c>
      <c r="BK75" s="1471"/>
      <c r="BL75" s="1484" t="str">
        <f>UPPER(MID(Calculation!AC45,IF((LEN(Calculation!AC45))&lt;=0,$AE$1,(LEN(Calculation!AC45))),1))</f>
        <v>0</v>
      </c>
      <c r="BM75" s="1485"/>
    </row>
    <row r="76" spans="2:69" ht="9.9499999999999993" customHeight="1">
      <c r="B76" s="583"/>
      <c r="D76" s="1497" t="s">
        <v>492</v>
      </c>
      <c r="E76" s="1497"/>
      <c r="BO76" s="583"/>
    </row>
    <row r="77" spans="2:69" ht="15.75">
      <c r="D77" s="645"/>
      <c r="E77" s="645"/>
      <c r="H77" s="646"/>
      <c r="N77" s="1470" t="str">
        <f>UPPER(MID(Calculation!S42,IF((LEN(Calculation!S42)-5)&lt;=0,$AE$1,(LEN(Calculation!S42)-5)),1))</f>
        <v/>
      </c>
      <c r="O77" s="1471"/>
      <c r="P77" s="1470" t="str">
        <f>UPPER(MID(Calculation!S42,IF((LEN(Calculation!S42)-4)&lt;=0,$AE$1,(LEN(Calculation!S42)-4)),1))</f>
        <v/>
      </c>
      <c r="Q77" s="1471"/>
      <c r="R77" s="1470" t="str">
        <f>UPPER(MID(Calculation!S42,IF((LEN(Calculation!S42)-3)&lt;=0,$AE$1,(LEN(Calculation!S42)-3)),1))</f>
        <v/>
      </c>
      <c r="S77" s="1471"/>
      <c r="T77" s="1470" t="str">
        <f>UPPER(MID(Calculation!S42,IF((LEN(Calculation!S42)-2)&lt;=0,$AE$1,(LEN(Calculation!S42)-2)),1))</f>
        <v/>
      </c>
      <c r="U77" s="1471"/>
      <c r="V77" s="1470" t="str">
        <f>UPPER(MID(Calculation!S42,IF((LEN(Calculation!S42)-1)&lt;=0,$AE$1,(LEN(Calculation!S42)-1)),1))</f>
        <v/>
      </c>
      <c r="W77" s="1471"/>
      <c r="X77" s="1484" t="str">
        <f>UPPER(MID(Calculation!S42,IF((LEN(Calculation!S42))&lt;=0,$AE$1,(LEN(Calculation!S42))),1))</f>
        <v>0</v>
      </c>
      <c r="Y77" s="1485"/>
    </row>
    <row r="78" spans="2:69" ht="9.9499999999999993" customHeight="1">
      <c r="B78" s="583"/>
      <c r="D78" s="1498"/>
      <c r="E78" s="1498"/>
      <c r="BO78" s="583"/>
    </row>
    <row r="79" spans="2:69" ht="15.75">
      <c r="D79" s="1495" t="s">
        <v>493</v>
      </c>
      <c r="E79" s="1495"/>
      <c r="G79" s="634"/>
      <c r="AQ79" s="634"/>
      <c r="AV79" s="1512" t="str">
        <f>UPPER(MID('16_2'!AI42,IF((LEN('16_2'!AI42)-8)&lt;=0,$AE$1,(LEN('16_2'!AI42)-8)),1))</f>
        <v/>
      </c>
      <c r="AW79" s="1512"/>
      <c r="AX79" s="1470" t="str">
        <f>UPPER(MID('16_2'!AI42,IF((LEN('16_2'!AI42)-7)&lt;=0,$AE$1,(LEN('16_2'!AI42)-7)),1))</f>
        <v/>
      </c>
      <c r="AY79" s="1471"/>
      <c r="AZ79" s="1470" t="str">
        <f>UPPER(MID('16_2'!AI42,IF((LEN('16_2'!AI42)-6)&lt;=0,$AE$1,(LEN('16_2'!AI42)-6)),1))</f>
        <v/>
      </c>
      <c r="BA79" s="1471"/>
      <c r="BB79" s="1470" t="str">
        <f>UPPER(MID('16_2'!AI42,IF((LEN('16_2'!AI42)-5)&lt;=0,$AE$1,(LEN('16_2'!AI42)-5)),1))</f>
        <v>1</v>
      </c>
      <c r="BC79" s="1471"/>
      <c r="BD79" s="1470" t="str">
        <f>UPPER(MID('16_2'!AI42,IF((LEN('16_2'!AI42)-4)&lt;=0,$AE$1,(LEN('16_2'!AI42)-4)),1))</f>
        <v>0</v>
      </c>
      <c r="BE79" s="1471"/>
      <c r="BF79" s="1470" t="str">
        <f>UPPER(MID('16_2'!AI42,IF((LEN('16_2'!AI42)-3)&lt;=0,$AE$1,(LEN('16_2'!AI42)-3)),1))</f>
        <v>0</v>
      </c>
      <c r="BG79" s="1471"/>
      <c r="BH79" s="1470" t="str">
        <f>UPPER(MID('16_2'!AI42,IF((LEN('16_2'!AI42)-2)&lt;=0,$AE$1,(LEN('16_2'!AI42)-2)),1))</f>
        <v>0</v>
      </c>
      <c r="BI79" s="1471"/>
      <c r="BJ79" s="1470" t="str">
        <f>UPPER(MID('16_2'!AI42,IF((LEN('16_2'!AI42)-1)&lt;=0,$AE$1,(LEN('16_2'!AI42)-1)),1))</f>
        <v>0</v>
      </c>
      <c r="BK79" s="1471"/>
      <c r="BL79" s="1484" t="str">
        <f>UPPER(MID('16_2'!AI42,IF((LEN('16_2'!AI42))&lt;=0,$AE$1,(LEN('16_2'!AI42))),1))</f>
        <v>0</v>
      </c>
      <c r="BM79" s="1485"/>
      <c r="BN79" s="567"/>
      <c r="BO79" s="567"/>
      <c r="BQ79" s="648"/>
    </row>
    <row r="80" spans="2:69" ht="9.9499999999999993" customHeight="1">
      <c r="B80" s="583"/>
      <c r="D80" s="632"/>
      <c r="E80" s="632"/>
      <c r="BO80" s="583"/>
    </row>
    <row r="81" spans="1:68" ht="15.75">
      <c r="D81" s="1495" t="s">
        <v>494</v>
      </c>
      <c r="E81" s="1495"/>
      <c r="G81" s="634"/>
      <c r="AQ81" s="634"/>
      <c r="AT81" s="572" t="s">
        <v>482</v>
      </c>
      <c r="AU81" s="572" t="s">
        <v>483</v>
      </c>
      <c r="AV81" s="1512" t="str">
        <f>UPPER(MID('16_2'!AI44,IF((LEN('16_2'!AI44)-8)&lt;=0,$AE$1,(LEN('16_2'!AI44)-8)),1))</f>
        <v/>
      </c>
      <c r="AW81" s="1512"/>
      <c r="AX81" s="1470" t="str">
        <f>UPPER(MID('16_2'!AI44,IF((LEN('16_2'!AI44)-7)&lt;=0,$AE$1,(LEN('16_2'!AI44)-7)),1))</f>
        <v/>
      </c>
      <c r="AY81" s="1471"/>
      <c r="AZ81" s="1470" t="str">
        <f>UPPER(MID('16_2'!AI44,IF((LEN('16_2'!AI44)-6)&lt;=0,$AE$1,(LEN('16_2'!AI44)-6)),1))</f>
        <v/>
      </c>
      <c r="BA81" s="1471"/>
      <c r="BB81" s="1470" t="str">
        <f>UPPER(MID('16_2'!AI44,IF((LEN('16_2'!AI44)-5)&lt;=0,$AE$1,(LEN('16_2'!AI44)-5)),1))</f>
        <v>2</v>
      </c>
      <c r="BC81" s="1471"/>
      <c r="BD81" s="1470" t="str">
        <f>UPPER(MID('16_2'!AI44,IF((LEN('16_2'!AI44)-4)&lt;=0,$AE$1,(LEN('16_2'!AI44)-4)),1))</f>
        <v>5</v>
      </c>
      <c r="BE81" s="1471"/>
      <c r="BF81" s="1470" t="str">
        <f>UPPER(MID('16_2'!AI44,IF((LEN('16_2'!AI44)-3)&lt;=0,$AE$1,(LEN('16_2'!AI44)-3)),1))</f>
        <v>6</v>
      </c>
      <c r="BG81" s="1471"/>
      <c r="BH81" s="1470" t="str">
        <f>UPPER(MID('16_2'!AI44,IF((LEN('16_2'!AI44)-2)&lt;=0,$AE$1,(LEN('16_2'!AI44)-2)),1))</f>
        <v>3</v>
      </c>
      <c r="BI81" s="1471"/>
      <c r="BJ81" s="1470" t="str">
        <f>UPPER(MID('16_2'!AI44,IF((LEN('16_2'!AI44)-1)&lt;=0,$AE$1,(LEN('16_2'!AI44)-1)),1))</f>
        <v>1</v>
      </c>
      <c r="BK81" s="1471"/>
      <c r="BL81" s="1484" t="str">
        <f>UPPER(MID('16_1'!AI63-'16_2'!AI42,IF((LEN('16_1'!AI63-'16_2'!AI42))&lt;=0,$AE$1,(LEN('16_1'!AI63-'16_2'!AI42))),1))</f>
        <v>0</v>
      </c>
      <c r="BM81" s="1485"/>
      <c r="BN81" s="567"/>
    </row>
    <row r="82" spans="1:68" ht="9.9499999999999993" customHeight="1" thickBot="1">
      <c r="B82" s="583"/>
      <c r="D82" s="649"/>
      <c r="E82" s="649"/>
      <c r="F82" s="650"/>
      <c r="G82" s="650"/>
      <c r="H82" s="650"/>
      <c r="I82" s="650"/>
      <c r="J82" s="650"/>
      <c r="K82" s="650"/>
      <c r="L82" s="650"/>
      <c r="M82" s="650"/>
      <c r="N82" s="650"/>
      <c r="O82" s="650"/>
      <c r="P82" s="650"/>
      <c r="Q82" s="650"/>
      <c r="R82" s="650"/>
      <c r="S82" s="650"/>
      <c r="T82" s="650"/>
      <c r="U82" s="650"/>
      <c r="V82" s="650"/>
      <c r="W82" s="650"/>
      <c r="X82" s="650"/>
      <c r="Y82" s="650"/>
      <c r="Z82" s="650"/>
      <c r="AA82" s="650"/>
      <c r="AB82" s="650"/>
      <c r="AC82" s="650"/>
      <c r="AD82" s="650"/>
      <c r="AE82" s="650"/>
      <c r="AF82" s="650"/>
      <c r="AG82" s="650"/>
      <c r="AH82" s="650"/>
      <c r="AI82" s="650"/>
      <c r="AJ82" s="650"/>
      <c r="AK82" s="650"/>
      <c r="AL82" s="650"/>
      <c r="AM82" s="650"/>
      <c r="AN82" s="650"/>
      <c r="AO82" s="650"/>
      <c r="AP82" s="650"/>
      <c r="AQ82" s="650"/>
      <c r="AR82" s="650"/>
      <c r="AS82" s="650"/>
      <c r="AT82" s="650"/>
      <c r="AU82" s="650"/>
      <c r="AV82" s="650"/>
      <c r="AW82" s="650"/>
      <c r="AX82" s="650"/>
      <c r="AY82" s="650"/>
      <c r="AZ82" s="650"/>
      <c r="BA82" s="650"/>
      <c r="BB82" s="650"/>
      <c r="BC82" s="650"/>
      <c r="BD82" s="650"/>
      <c r="BE82" s="650"/>
      <c r="BF82" s="650"/>
      <c r="BG82" s="650"/>
      <c r="BH82" s="650"/>
      <c r="BI82" s="650"/>
      <c r="BJ82" s="650"/>
      <c r="BK82" s="650"/>
      <c r="BL82" s="650"/>
      <c r="BM82" s="650"/>
      <c r="BO82" s="583"/>
    </row>
    <row r="83" spans="1:68" ht="9" customHeight="1">
      <c r="G83" s="567"/>
      <c r="H83" s="567"/>
      <c r="I83" s="567"/>
      <c r="J83" s="567"/>
      <c r="K83" s="567"/>
      <c r="L83" s="567"/>
      <c r="M83" s="567"/>
      <c r="P83" s="567"/>
      <c r="Q83" s="567"/>
    </row>
    <row r="84" spans="1:68" ht="11.25" customHeight="1" thickBot="1">
      <c r="B84" s="584"/>
      <c r="E84" s="590" t="s">
        <v>495</v>
      </c>
      <c r="J84" s="567"/>
      <c r="L84" s="567"/>
      <c r="M84" s="567"/>
      <c r="N84" s="567"/>
      <c r="O84" s="567"/>
      <c r="P84" s="567"/>
      <c r="Q84" s="567"/>
      <c r="R84" s="567"/>
      <c r="S84" s="567"/>
      <c r="T84" s="567"/>
      <c r="Z84" s="567"/>
      <c r="AA84" s="1486" t="s">
        <v>496</v>
      </c>
      <c r="AB84" s="1487"/>
      <c r="AC84" s="1487"/>
      <c r="AD84" s="1487"/>
      <c r="AE84" s="1487"/>
      <c r="AF84" s="1487"/>
      <c r="AG84" s="1487"/>
      <c r="AH84" s="1487"/>
      <c r="AI84" s="1487"/>
      <c r="AJ84" s="1487"/>
      <c r="AK84" s="1487"/>
      <c r="AL84" s="1487"/>
      <c r="AM84" s="1487"/>
      <c r="AN84" s="1487"/>
      <c r="AO84" s="1487"/>
      <c r="AP84" s="1487"/>
      <c r="AQ84" s="1487"/>
      <c r="AR84" s="1487"/>
      <c r="AS84" s="1487"/>
      <c r="AT84" s="1487"/>
      <c r="AU84" s="1487"/>
      <c r="AV84" s="1487"/>
      <c r="AW84" s="1487"/>
      <c r="AX84" s="1487"/>
      <c r="AY84" s="1487"/>
      <c r="AZ84" s="1487"/>
      <c r="BA84" s="1487"/>
      <c r="BB84" s="1487"/>
      <c r="BC84" s="1487"/>
      <c r="BD84" s="1487"/>
      <c r="BE84" s="1487"/>
      <c r="BF84" s="1487"/>
      <c r="BG84" s="1487"/>
      <c r="BH84" s="1487"/>
      <c r="BI84" s="1487"/>
      <c r="BJ84" s="1487"/>
      <c r="BK84" s="1487"/>
      <c r="BL84" s="1487"/>
      <c r="BM84" s="1488"/>
      <c r="BO84" s="584"/>
    </row>
    <row r="85" spans="1:68" ht="15" thickTop="1">
      <c r="B85" s="584"/>
      <c r="D85" s="567"/>
      <c r="E85" s="1499" t="s">
        <v>497</v>
      </c>
      <c r="F85" s="1500"/>
      <c r="G85" s="1500"/>
      <c r="H85" s="1500"/>
      <c r="I85" s="1500"/>
      <c r="J85" s="1500"/>
      <c r="K85" s="1500"/>
      <c r="L85" s="1500"/>
      <c r="M85" s="1500"/>
      <c r="N85" s="1500"/>
      <c r="O85" s="1500"/>
      <c r="P85" s="1500"/>
      <c r="Q85" s="1500"/>
      <c r="R85" s="1500"/>
      <c r="S85" s="1500"/>
      <c r="T85" s="1500"/>
      <c r="U85" s="1500"/>
      <c r="V85" s="1501"/>
      <c r="W85" s="567"/>
      <c r="AA85" s="1489"/>
      <c r="AB85" s="1490"/>
      <c r="AC85" s="1490"/>
      <c r="AD85" s="1490"/>
      <c r="AE85" s="1490"/>
      <c r="AF85" s="1490"/>
      <c r="AG85" s="1490"/>
      <c r="AH85" s="1490"/>
      <c r="AI85" s="1490"/>
      <c r="AJ85" s="1490"/>
      <c r="AK85" s="1490"/>
      <c r="AL85" s="1490"/>
      <c r="AM85" s="1490"/>
      <c r="AN85" s="1490"/>
      <c r="AO85" s="1490"/>
      <c r="AP85" s="1490"/>
      <c r="AQ85" s="1490"/>
      <c r="AR85" s="1490"/>
      <c r="AS85" s="1490"/>
      <c r="AT85" s="1490"/>
      <c r="AU85" s="1490"/>
      <c r="AV85" s="1490"/>
      <c r="AW85" s="1490"/>
      <c r="AX85" s="1490"/>
      <c r="AY85" s="1490"/>
      <c r="AZ85" s="1490"/>
      <c r="BA85" s="1490"/>
      <c r="BB85" s="1490"/>
      <c r="BC85" s="1490"/>
      <c r="BD85" s="1490"/>
      <c r="BE85" s="1490"/>
      <c r="BF85" s="1490"/>
      <c r="BG85" s="1490"/>
      <c r="BH85" s="1490"/>
      <c r="BI85" s="1490"/>
      <c r="BJ85" s="1490"/>
      <c r="BK85" s="1490"/>
      <c r="BL85" s="1490"/>
      <c r="BM85" s="1491"/>
      <c r="BN85" s="567"/>
      <c r="BO85" s="584"/>
    </row>
    <row r="86" spans="1:68" ht="9" customHeight="1">
      <c r="B86" s="584"/>
      <c r="E86" s="1502"/>
      <c r="F86" s="1503"/>
      <c r="G86" s="1503"/>
      <c r="H86" s="1503"/>
      <c r="I86" s="1503"/>
      <c r="J86" s="1503"/>
      <c r="K86" s="1503"/>
      <c r="L86" s="1503"/>
      <c r="M86" s="1503"/>
      <c r="N86" s="1503"/>
      <c r="O86" s="1503"/>
      <c r="P86" s="1503"/>
      <c r="Q86" s="1503"/>
      <c r="R86" s="1503"/>
      <c r="S86" s="1503"/>
      <c r="T86" s="1503"/>
      <c r="U86" s="1503"/>
      <c r="V86" s="1504"/>
      <c r="AA86" s="1489"/>
      <c r="AB86" s="1490"/>
      <c r="AC86" s="1490"/>
      <c r="AD86" s="1490"/>
      <c r="AE86" s="1490"/>
      <c r="AF86" s="1490"/>
      <c r="AG86" s="1490"/>
      <c r="AH86" s="1490"/>
      <c r="AI86" s="1490"/>
      <c r="AJ86" s="1490"/>
      <c r="AK86" s="1490"/>
      <c r="AL86" s="1490"/>
      <c r="AM86" s="1490"/>
      <c r="AN86" s="1490"/>
      <c r="AO86" s="1490"/>
      <c r="AP86" s="1490"/>
      <c r="AQ86" s="1490"/>
      <c r="AR86" s="1490"/>
      <c r="AS86" s="1490"/>
      <c r="AT86" s="1490"/>
      <c r="AU86" s="1490"/>
      <c r="AV86" s="1490"/>
      <c r="AW86" s="1490"/>
      <c r="AX86" s="1490"/>
      <c r="AY86" s="1490"/>
      <c r="AZ86" s="1490"/>
      <c r="BA86" s="1490"/>
      <c r="BB86" s="1490"/>
      <c r="BC86" s="1490"/>
      <c r="BD86" s="1490"/>
      <c r="BE86" s="1490"/>
      <c r="BF86" s="1490"/>
      <c r="BG86" s="1490"/>
      <c r="BH86" s="1490"/>
      <c r="BI86" s="1490"/>
      <c r="BJ86" s="1490"/>
      <c r="BK86" s="1490"/>
      <c r="BL86" s="1490"/>
      <c r="BM86" s="1491"/>
      <c r="BO86" s="584"/>
    </row>
    <row r="87" spans="1:68" ht="15" thickBot="1">
      <c r="E87" s="1505"/>
      <c r="F87" s="1506"/>
      <c r="G87" s="1506"/>
      <c r="H87" s="1506"/>
      <c r="I87" s="1506"/>
      <c r="J87" s="1506"/>
      <c r="K87" s="1506"/>
      <c r="L87" s="1506"/>
      <c r="M87" s="1506"/>
      <c r="N87" s="1506"/>
      <c r="O87" s="1506"/>
      <c r="P87" s="1506"/>
      <c r="Q87" s="1506"/>
      <c r="R87" s="1506"/>
      <c r="S87" s="1506"/>
      <c r="T87" s="1506"/>
      <c r="U87" s="1506"/>
      <c r="V87" s="1507"/>
      <c r="W87" s="567"/>
      <c r="AA87" s="1489"/>
      <c r="AB87" s="1490"/>
      <c r="AC87" s="1490"/>
      <c r="AD87" s="1490"/>
      <c r="AE87" s="1490"/>
      <c r="AF87" s="1490"/>
      <c r="AG87" s="1490"/>
      <c r="AH87" s="1490"/>
      <c r="AI87" s="1490"/>
      <c r="AJ87" s="1490"/>
      <c r="AK87" s="1490"/>
      <c r="AL87" s="1490"/>
      <c r="AM87" s="1490"/>
      <c r="AN87" s="1490"/>
      <c r="AO87" s="1490"/>
      <c r="AP87" s="1490"/>
      <c r="AQ87" s="1490"/>
      <c r="AR87" s="1490"/>
      <c r="AS87" s="1490"/>
      <c r="AT87" s="1490"/>
      <c r="AU87" s="1490"/>
      <c r="AV87" s="1490"/>
      <c r="AW87" s="1490"/>
      <c r="AX87" s="1490"/>
      <c r="AY87" s="1490"/>
      <c r="AZ87" s="1490"/>
      <c r="BA87" s="1490"/>
      <c r="BB87" s="1490"/>
      <c r="BC87" s="1490"/>
      <c r="BD87" s="1490"/>
      <c r="BE87" s="1490"/>
      <c r="BF87" s="1490"/>
      <c r="BG87" s="1490"/>
      <c r="BH87" s="1490"/>
      <c r="BI87" s="1490"/>
      <c r="BJ87" s="1490"/>
      <c r="BK87" s="1490"/>
      <c r="BL87" s="1490"/>
      <c r="BM87" s="1491"/>
      <c r="BO87" s="584"/>
    </row>
    <row r="88" spans="1:68" ht="6.75" customHeight="1" thickTop="1">
      <c r="A88" s="573"/>
      <c r="B88" s="567"/>
      <c r="C88" s="567"/>
      <c r="D88" s="567"/>
      <c r="G88" s="567"/>
      <c r="H88" s="567"/>
      <c r="AA88" s="1492"/>
      <c r="AB88" s="1493"/>
      <c r="AC88" s="1493"/>
      <c r="AD88" s="1493"/>
      <c r="AE88" s="1493"/>
      <c r="AF88" s="1493"/>
      <c r="AG88" s="1493"/>
      <c r="AH88" s="1493"/>
      <c r="AI88" s="1493"/>
      <c r="AJ88" s="1493"/>
      <c r="AK88" s="1493"/>
      <c r="AL88" s="1493"/>
      <c r="AM88" s="1493"/>
      <c r="AN88" s="1493"/>
      <c r="AO88" s="1493"/>
      <c r="AP88" s="1493"/>
      <c r="AQ88" s="1493"/>
      <c r="AR88" s="1493"/>
      <c r="AS88" s="1493"/>
      <c r="AT88" s="1493"/>
      <c r="AU88" s="1493"/>
      <c r="AV88" s="1493"/>
      <c r="AW88" s="1493"/>
      <c r="AX88" s="1493"/>
      <c r="AY88" s="1493"/>
      <c r="AZ88" s="1493"/>
      <c r="BA88" s="1493"/>
      <c r="BB88" s="1493"/>
      <c r="BC88" s="1493"/>
      <c r="BD88" s="1493"/>
      <c r="BE88" s="1493"/>
      <c r="BF88" s="1493"/>
      <c r="BG88" s="1493"/>
      <c r="BH88" s="1493"/>
      <c r="BI88" s="1493"/>
      <c r="BJ88" s="1493"/>
      <c r="BK88" s="1493"/>
      <c r="BL88" s="1493"/>
      <c r="BM88" s="1494"/>
      <c r="BN88" s="567"/>
      <c r="BO88" s="651"/>
      <c r="BP88" s="573"/>
    </row>
    <row r="89" spans="1:68" ht="15" customHeight="1" thickBot="1">
      <c r="A89" s="573"/>
      <c r="B89" s="652"/>
      <c r="C89" s="653"/>
      <c r="D89" s="653"/>
      <c r="BL89" s="653"/>
      <c r="BM89" s="653"/>
      <c r="BN89" s="653"/>
      <c r="BO89" s="654"/>
      <c r="BP89" s="655"/>
    </row>
    <row r="90" spans="1:68" ht="11.25" customHeight="1" thickTop="1">
      <c r="AF90" s="567"/>
      <c r="AG90" s="567"/>
      <c r="BO90" s="584"/>
    </row>
    <row r="92" spans="1:68">
      <c r="B92" s="656"/>
      <c r="BO92" s="584"/>
    </row>
    <row r="93" spans="1:68">
      <c r="BO93" s="584"/>
    </row>
    <row r="94" spans="1:68">
      <c r="BO94" s="584"/>
    </row>
    <row r="95" spans="1:68">
      <c r="BO95" s="584"/>
    </row>
    <row r="96" spans="1:68">
      <c r="BO96" s="584"/>
    </row>
    <row r="97" spans="1:67" ht="18">
      <c r="A97" s="657"/>
      <c r="BO97" s="584"/>
    </row>
    <row r="98" spans="1:67">
      <c r="BO98" s="584"/>
    </row>
    <row r="99" spans="1:67">
      <c r="BO99" s="584"/>
    </row>
    <row r="100" spans="1:67">
      <c r="BO100" s="584"/>
    </row>
    <row r="101" spans="1:67">
      <c r="BO101" s="584"/>
    </row>
    <row r="102" spans="1:67">
      <c r="BO102" s="584"/>
    </row>
    <row r="103" spans="1:67">
      <c r="BO103" s="584"/>
    </row>
    <row r="104" spans="1:67">
      <c r="BO104" s="584"/>
    </row>
  </sheetData>
  <sheetProtection formatCells="0" formatColumns="0" formatRows="0"/>
  <mergeCells count="383">
    <mergeCell ref="T23:U24"/>
    <mergeCell ref="BS44:BS45"/>
    <mergeCell ref="BS35:BS36"/>
    <mergeCell ref="BF35:BG36"/>
    <mergeCell ref="V23:W24"/>
    <mergeCell ref="X23:Y24"/>
    <mergeCell ref="AV23:AW24"/>
    <mergeCell ref="BB27:BC28"/>
    <mergeCell ref="BS41:BS42"/>
    <mergeCell ref="X40:X41"/>
    <mergeCell ref="Y40:Y41"/>
    <mergeCell ref="AD40:AD41"/>
    <mergeCell ref="AV35:AW36"/>
    <mergeCell ref="BL35:BM36"/>
    <mergeCell ref="BT41:BT42"/>
    <mergeCell ref="BS38:BS39"/>
    <mergeCell ref="BB23:BC24"/>
    <mergeCell ref="BD23:BE24"/>
    <mergeCell ref="BF23:BG24"/>
    <mergeCell ref="BH23:BI24"/>
    <mergeCell ref="BJ23:BK24"/>
    <mergeCell ref="BH35:BI36"/>
    <mergeCell ref="BJ35:BK36"/>
    <mergeCell ref="AZ38:BL39"/>
    <mergeCell ref="AX11:AY12"/>
    <mergeCell ref="AZ11:BA12"/>
    <mergeCell ref="BJ11:BK12"/>
    <mergeCell ref="BL11:BM12"/>
    <mergeCell ref="BB11:BC12"/>
    <mergeCell ref="BD11:BE12"/>
    <mergeCell ref="BF11:BG12"/>
    <mergeCell ref="BH11:BI12"/>
    <mergeCell ref="BJ16:BK17"/>
    <mergeCell ref="BL16:BM17"/>
    <mergeCell ref="AX16:AY17"/>
    <mergeCell ref="AZ16:BA17"/>
    <mergeCell ref="BD16:BE17"/>
    <mergeCell ref="BH16:BI17"/>
    <mergeCell ref="BF16:BG17"/>
    <mergeCell ref="AR11:AS12"/>
    <mergeCell ref="AT11:AU12"/>
    <mergeCell ref="AV11:AW12"/>
    <mergeCell ref="AD15:AE16"/>
    <mergeCell ref="AH11:AI12"/>
    <mergeCell ref="AJ11:AJ12"/>
    <mergeCell ref="AL11:AM12"/>
    <mergeCell ref="AN11:AO12"/>
    <mergeCell ref="AP11:AQ12"/>
    <mergeCell ref="B3:X3"/>
    <mergeCell ref="BL65:BM65"/>
    <mergeCell ref="BL69:BM69"/>
    <mergeCell ref="BH60:BI61"/>
    <mergeCell ref="BJ60:BK61"/>
    <mergeCell ref="BJ63:BK63"/>
    <mergeCell ref="BH65:BI65"/>
    <mergeCell ref="BL63:BM63"/>
    <mergeCell ref="BJ57:BK58"/>
    <mergeCell ref="BF60:BG61"/>
    <mergeCell ref="BL60:BM61"/>
    <mergeCell ref="AF35:AG36"/>
    <mergeCell ref="AH35:AI36"/>
    <mergeCell ref="AJ35:AK36"/>
    <mergeCell ref="AR35:AS36"/>
    <mergeCell ref="AL35:AM36"/>
    <mergeCell ref="AN35:AO36"/>
    <mergeCell ref="AP35:AQ36"/>
    <mergeCell ref="BF51:BG52"/>
    <mergeCell ref="BB51:BC52"/>
    <mergeCell ref="AZ35:BA36"/>
    <mergeCell ref="BB35:BC36"/>
    <mergeCell ref="BD35:BE36"/>
    <mergeCell ref="AZ51:BA52"/>
    <mergeCell ref="AR51:AS52"/>
    <mergeCell ref="BL57:BM58"/>
    <mergeCell ref="BF57:BG58"/>
    <mergeCell ref="BD51:BE52"/>
    <mergeCell ref="BD57:BE58"/>
    <mergeCell ref="R19:R20"/>
    <mergeCell ref="S19:S20"/>
    <mergeCell ref="T19:T20"/>
    <mergeCell ref="U19:U20"/>
    <mergeCell ref="BF63:BG63"/>
    <mergeCell ref="BH63:BI63"/>
    <mergeCell ref="AT35:AU36"/>
    <mergeCell ref="BD60:BE61"/>
    <mergeCell ref="BH57:BI58"/>
    <mergeCell ref="AX35:AY36"/>
    <mergeCell ref="R15:S16"/>
    <mergeCell ref="AB15:AC16"/>
    <mergeCell ref="Z15:AA16"/>
    <mergeCell ref="R11:S12"/>
    <mergeCell ref="T11:U12"/>
    <mergeCell ref="T15:U16"/>
    <mergeCell ref="AB11:AC12"/>
    <mergeCell ref="AT51:AU52"/>
    <mergeCell ref="AZ60:BA61"/>
    <mergeCell ref="BB60:BC61"/>
    <mergeCell ref="AX57:AY58"/>
    <mergeCell ref="AT57:AU58"/>
    <mergeCell ref="AV51:AW52"/>
    <mergeCell ref="AX51:AY52"/>
    <mergeCell ref="AX60:AY61"/>
    <mergeCell ref="AZ57:BA58"/>
    <mergeCell ref="BB57:BC58"/>
    <mergeCell ref="AB51:AC52"/>
    <mergeCell ref="AB40:AB41"/>
    <mergeCell ref="AC40:AC41"/>
    <mergeCell ref="AP52:AQ52"/>
    <mergeCell ref="AE40:AE41"/>
    <mergeCell ref="AD51:AE52"/>
    <mergeCell ref="AF51:AG52"/>
    <mergeCell ref="AH51:AI52"/>
    <mergeCell ref="AJ51:AK52"/>
    <mergeCell ref="AL52:AM52"/>
    <mergeCell ref="N51:O52"/>
    <mergeCell ref="O40:O41"/>
    <mergeCell ref="P40:P41"/>
    <mergeCell ref="Q40:Q41"/>
    <mergeCell ref="X51:Y52"/>
    <mergeCell ref="Z51:AA52"/>
    <mergeCell ref="Z40:Z41"/>
    <mergeCell ref="AA40:AA41"/>
    <mergeCell ref="P15:Q16"/>
    <mergeCell ref="D23:E24"/>
    <mergeCell ref="F23:G24"/>
    <mergeCell ref="H23:I24"/>
    <mergeCell ref="J23:K24"/>
    <mergeCell ref="L23:M24"/>
    <mergeCell ref="Z19:BM20"/>
    <mergeCell ref="O19:O20"/>
    <mergeCell ref="P19:P20"/>
    <mergeCell ref="Q19:Q20"/>
    <mergeCell ref="D15:E16"/>
    <mergeCell ref="N15:O16"/>
    <mergeCell ref="F15:G16"/>
    <mergeCell ref="H15:I16"/>
    <mergeCell ref="J15:K16"/>
    <mergeCell ref="L15:M16"/>
    <mergeCell ref="V11:W12"/>
    <mergeCell ref="AF15:AG16"/>
    <mergeCell ref="AD11:AE12"/>
    <mergeCell ref="X11:Y12"/>
    <mergeCell ref="X15:Y16"/>
    <mergeCell ref="Z11:AA12"/>
    <mergeCell ref="AF11:AG12"/>
    <mergeCell ref="L11:M12"/>
    <mergeCell ref="N11:O12"/>
    <mergeCell ref="P11:Q12"/>
    <mergeCell ref="D11:E12"/>
    <mergeCell ref="F11:G12"/>
    <mergeCell ref="H11:I12"/>
    <mergeCell ref="J11:K12"/>
    <mergeCell ref="AV16:AW17"/>
    <mergeCell ref="X27:Y28"/>
    <mergeCell ref="N23:O24"/>
    <mergeCell ref="P23:Q24"/>
    <mergeCell ref="R23:S24"/>
    <mergeCell ref="AH27:AI28"/>
    <mergeCell ref="AJ27:AK28"/>
    <mergeCell ref="AH15:AI16"/>
    <mergeCell ref="V19:V20"/>
    <mergeCell ref="V15:W16"/>
    <mergeCell ref="K40:K41"/>
    <mergeCell ref="D40:D41"/>
    <mergeCell ref="E40:E41"/>
    <mergeCell ref="F40:F41"/>
    <mergeCell ref="G40:G41"/>
    <mergeCell ref="G29:K30"/>
    <mergeCell ref="H40:H41"/>
    <mergeCell ref="I40:I41"/>
    <mergeCell ref="D35:E36"/>
    <mergeCell ref="F35:G36"/>
    <mergeCell ref="H35:I36"/>
    <mergeCell ref="J40:J41"/>
    <mergeCell ref="H31:I32"/>
    <mergeCell ref="J31:K32"/>
    <mergeCell ref="L35:M36"/>
    <mergeCell ref="R35:S36"/>
    <mergeCell ref="D31:E32"/>
    <mergeCell ref="F31:G32"/>
    <mergeCell ref="L31:M32"/>
    <mergeCell ref="N31:O32"/>
    <mergeCell ref="P31:Q32"/>
    <mergeCell ref="R27:S28"/>
    <mergeCell ref="T27:U28"/>
    <mergeCell ref="V27:W28"/>
    <mergeCell ref="T31:U32"/>
    <mergeCell ref="J35:K36"/>
    <mergeCell ref="V31:W32"/>
    <mergeCell ref="R31:S32"/>
    <mergeCell ref="P27:Q28"/>
    <mergeCell ref="L27:M28"/>
    <mergeCell ref="N27:O28"/>
    <mergeCell ref="AM73:AN73"/>
    <mergeCell ref="AO73:AP73"/>
    <mergeCell ref="AM75:AN75"/>
    <mergeCell ref="AO75:AP75"/>
    <mergeCell ref="AK75:AL75"/>
    <mergeCell ref="D27:E28"/>
    <mergeCell ref="F27:G28"/>
    <mergeCell ref="H27:I28"/>
    <mergeCell ref="J27:K28"/>
    <mergeCell ref="X31:Y32"/>
    <mergeCell ref="AN53:AO53"/>
    <mergeCell ref="BD79:BE79"/>
    <mergeCell ref="AX81:AY81"/>
    <mergeCell ref="AV81:AW81"/>
    <mergeCell ref="AZ81:BA81"/>
    <mergeCell ref="BD71:BE71"/>
    <mergeCell ref="AX63:AY63"/>
    <mergeCell ref="AZ63:BA63"/>
    <mergeCell ref="BB63:BC63"/>
    <mergeCell ref="BD63:BE63"/>
    <mergeCell ref="BL81:BM81"/>
    <mergeCell ref="BB81:BC81"/>
    <mergeCell ref="BD81:BE81"/>
    <mergeCell ref="BF81:BG81"/>
    <mergeCell ref="BH81:BI81"/>
    <mergeCell ref="BJ81:BK81"/>
    <mergeCell ref="BL79:BM79"/>
    <mergeCell ref="AV79:AW79"/>
    <mergeCell ref="AX79:AY79"/>
    <mergeCell ref="AZ79:BA79"/>
    <mergeCell ref="BB79:BC79"/>
    <mergeCell ref="BH79:BI79"/>
    <mergeCell ref="BJ79:BK79"/>
    <mergeCell ref="BF79:BG79"/>
    <mergeCell ref="BL75:BM75"/>
    <mergeCell ref="BJ75:BK75"/>
    <mergeCell ref="BH75:BI75"/>
    <mergeCell ref="BB73:BC73"/>
    <mergeCell ref="BB75:BC75"/>
    <mergeCell ref="BD73:BE73"/>
    <mergeCell ref="BF73:BG73"/>
    <mergeCell ref="BH73:BI73"/>
    <mergeCell ref="BD75:BE75"/>
    <mergeCell ref="BF75:BG75"/>
    <mergeCell ref="BF71:BG71"/>
    <mergeCell ref="BJ71:BK71"/>
    <mergeCell ref="BL71:BM71"/>
    <mergeCell ref="BJ73:BK73"/>
    <mergeCell ref="BH71:BI71"/>
    <mergeCell ref="BL73:BM73"/>
    <mergeCell ref="T77:U77"/>
    <mergeCell ref="X73:Y73"/>
    <mergeCell ref="T71:U71"/>
    <mergeCell ref="V71:W71"/>
    <mergeCell ref="X71:Y71"/>
    <mergeCell ref="V77:W77"/>
    <mergeCell ref="X77:Y77"/>
    <mergeCell ref="V75:W75"/>
    <mergeCell ref="X75:Y75"/>
    <mergeCell ref="V73:W73"/>
    <mergeCell ref="BD65:BE65"/>
    <mergeCell ref="BJ65:BK65"/>
    <mergeCell ref="AO69:AP69"/>
    <mergeCell ref="AQ69:AR69"/>
    <mergeCell ref="AS69:AT69"/>
    <mergeCell ref="BF65:BG65"/>
    <mergeCell ref="BF69:BG69"/>
    <mergeCell ref="BH69:BI69"/>
    <mergeCell ref="BJ69:BK69"/>
    <mergeCell ref="BD69:BE69"/>
    <mergeCell ref="X69:Y69"/>
    <mergeCell ref="AS75:AT75"/>
    <mergeCell ref="AK71:AL71"/>
    <mergeCell ref="AQ73:AR73"/>
    <mergeCell ref="AS73:AT73"/>
    <mergeCell ref="AQ71:AR71"/>
    <mergeCell ref="AQ75:AR75"/>
    <mergeCell ref="AK73:AL73"/>
    <mergeCell ref="AI73:AJ73"/>
    <mergeCell ref="AI75:AJ75"/>
    <mergeCell ref="N75:O75"/>
    <mergeCell ref="R71:S71"/>
    <mergeCell ref="R73:S73"/>
    <mergeCell ref="T73:U73"/>
    <mergeCell ref="D57:E57"/>
    <mergeCell ref="G58:L58"/>
    <mergeCell ref="G63:L63"/>
    <mergeCell ref="T69:U69"/>
    <mergeCell ref="R77:S77"/>
    <mergeCell ref="P71:Q71"/>
    <mergeCell ref="P73:Q73"/>
    <mergeCell ref="D79:E79"/>
    <mergeCell ref="D62:E62"/>
    <mergeCell ref="D60:E60"/>
    <mergeCell ref="N77:O77"/>
    <mergeCell ref="N69:O69"/>
    <mergeCell ref="N73:O73"/>
    <mergeCell ref="N71:O71"/>
    <mergeCell ref="AZ65:BA65"/>
    <mergeCell ref="BB65:BC65"/>
    <mergeCell ref="R69:S69"/>
    <mergeCell ref="D81:E81"/>
    <mergeCell ref="E85:V87"/>
    <mergeCell ref="P69:Q69"/>
    <mergeCell ref="P75:Q75"/>
    <mergeCell ref="R75:S75"/>
    <mergeCell ref="T75:U75"/>
    <mergeCell ref="P77:Q77"/>
    <mergeCell ref="AO71:AP71"/>
    <mergeCell ref="AS71:AT71"/>
    <mergeCell ref="BB69:BC69"/>
    <mergeCell ref="AA84:BM88"/>
    <mergeCell ref="D65:E65"/>
    <mergeCell ref="D69:E69"/>
    <mergeCell ref="D73:E73"/>
    <mergeCell ref="D76:E76"/>
    <mergeCell ref="D78:E78"/>
    <mergeCell ref="AX65:AY65"/>
    <mergeCell ref="V51:W52"/>
    <mergeCell ref="R40:R41"/>
    <mergeCell ref="S40:S41"/>
    <mergeCell ref="T40:T41"/>
    <mergeCell ref="BB71:BC71"/>
    <mergeCell ref="AI71:AJ71"/>
    <mergeCell ref="AK69:AL69"/>
    <mergeCell ref="AI69:AJ69"/>
    <mergeCell ref="AM69:AN69"/>
    <mergeCell ref="AM71:AN71"/>
    <mergeCell ref="L40:L41"/>
    <mergeCell ref="N35:O36"/>
    <mergeCell ref="P35:Q36"/>
    <mergeCell ref="N40:N41"/>
    <mergeCell ref="V69:W69"/>
    <mergeCell ref="P51:Q52"/>
    <mergeCell ref="R51:S52"/>
    <mergeCell ref="W40:W41"/>
    <mergeCell ref="V40:V41"/>
    <mergeCell ref="T51:U52"/>
    <mergeCell ref="AB35:AC36"/>
    <mergeCell ref="T35:U36"/>
    <mergeCell ref="V35:W36"/>
    <mergeCell ref="X35:Y36"/>
    <mergeCell ref="Z35:AA36"/>
    <mergeCell ref="M40:M41"/>
    <mergeCell ref="AD35:AE36"/>
    <mergeCell ref="Z23:AA24"/>
    <mergeCell ref="Z27:AA28"/>
    <mergeCell ref="Z31:AA32"/>
    <mergeCell ref="AB23:AC24"/>
    <mergeCell ref="AB27:AC28"/>
    <mergeCell ref="AB31:AC32"/>
    <mergeCell ref="AD23:AE24"/>
    <mergeCell ref="AD31:AE32"/>
    <mergeCell ref="AD27:AE28"/>
    <mergeCell ref="AZ23:BA24"/>
    <mergeCell ref="BB16:BC17"/>
    <mergeCell ref="AJ23:AK24"/>
    <mergeCell ref="AH31:AI32"/>
    <mergeCell ref="AJ31:AK32"/>
    <mergeCell ref="AR31:AS32"/>
    <mergeCell ref="AT23:AU24"/>
    <mergeCell ref="AR23:AS24"/>
    <mergeCell ref="AX23:AY24"/>
    <mergeCell ref="AT16:AU17"/>
    <mergeCell ref="BL27:BM28"/>
    <mergeCell ref="AI29:AM30"/>
    <mergeCell ref="BH27:BI28"/>
    <mergeCell ref="BJ27:BK28"/>
    <mergeCell ref="BD27:BE28"/>
    <mergeCell ref="BF27:BG28"/>
    <mergeCell ref="AF31:AG32"/>
    <mergeCell ref="AP31:AQ32"/>
    <mergeCell ref="AF23:AG24"/>
    <mergeCell ref="AF27:AG28"/>
    <mergeCell ref="AL23:AM24"/>
    <mergeCell ref="AL31:AM32"/>
    <mergeCell ref="AN31:AO32"/>
    <mergeCell ref="AN23:AO24"/>
    <mergeCell ref="AP23:AQ24"/>
    <mergeCell ref="AH23:AI24"/>
    <mergeCell ref="D5:AC6"/>
    <mergeCell ref="BL23:BM24"/>
    <mergeCell ref="AL27:AM28"/>
    <mergeCell ref="AN27:AO28"/>
    <mergeCell ref="AP27:AQ28"/>
    <mergeCell ref="AR27:AS28"/>
    <mergeCell ref="AT27:AU28"/>
    <mergeCell ref="AV27:AW28"/>
    <mergeCell ref="AX27:AY28"/>
    <mergeCell ref="AZ27:BA28"/>
  </mergeCells>
  <phoneticPr fontId="125" type="noConversion"/>
  <dataValidations disablePrompts="1" count="2">
    <dataValidation type="list" allowBlank="1" showInputMessage="1" showErrorMessage="1" sqref="BS41">
      <formula1>$IV$41:$IV$43</formula1>
    </dataValidation>
    <dataValidation type="list" showInputMessage="1" showErrorMessage="1" sqref="BS44:BS45">
      <formula1>$IV$45:$IV$47</formula1>
    </dataValidation>
  </dataValidations>
  <hyperlinks>
    <hyperlink ref="B3:D3" location="MainMenu!A1" display="MainMenu!A1"/>
    <hyperlink ref="B3:X3" location="'SAHAJ PAGE-2'!A1" display="Click here for SAHAJ PAGE NO ii"/>
    <hyperlink ref="BS35" r:id="rId1"/>
  </hyperlinks>
  <printOptions horizontalCentered="1" verticalCentered="1"/>
  <pageMargins left="0.118110236220472" right="0.143700787" top="0.35433070866141703" bottom="0.118110236220472" header="2.5590551E-2" footer="6.4960630000000005E-2"/>
  <pageSetup paperSize="9" scale="85" orientation="portrait" r:id="rId2"/>
  <headerFooter alignWithMargins="0">
    <oddHeader>&amp;Lmrkiritpatel@gmail.com / imu20593@gmail.com / dpbaria@gmail.com</oddHeader>
    <oddFooter>&amp;LPrepared by Cyber Group Dangs      Page &amp;P of &amp;N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MainMenu</vt:lpstr>
      <vt:lpstr>Other Deails</vt:lpstr>
      <vt:lpstr>Emp PA Register</vt:lpstr>
      <vt:lpstr>Salary</vt:lpstr>
      <vt:lpstr>Calculation</vt:lpstr>
      <vt:lpstr>16_1</vt:lpstr>
      <vt:lpstr>16_2</vt:lpstr>
      <vt:lpstr>Form_Annexure A</vt:lpstr>
      <vt:lpstr>SAHAJ PAGE 1</vt:lpstr>
      <vt:lpstr>SAHAJ PAGE-2</vt:lpstr>
      <vt:lpstr>Acknowledgement</vt:lpstr>
      <vt:lpstr>BACK</vt:lpstr>
      <vt:lpstr>BACK2</vt:lpstr>
      <vt:lpstr>Calculation!Income_calculation</vt:lpstr>
      <vt:lpstr>'16_1'!Print_Area</vt:lpstr>
      <vt:lpstr>'16_2'!Print_Area</vt:lpstr>
      <vt:lpstr>Acknowledgement!Print_Area</vt:lpstr>
      <vt:lpstr>Calculation!Print_Area</vt:lpstr>
      <vt:lpstr>'Emp PA Register'!Print_Area</vt:lpstr>
      <vt:lpstr>'Form_Annexure A'!Print_Area</vt:lpstr>
      <vt:lpstr>'Other Deails'!Print_Area</vt:lpstr>
      <vt:lpstr>'SAHAJ PAGE 1'!Print_Area</vt:lpstr>
      <vt:lpstr>'SAHAJ PAGE-2'!Print_Area</vt:lpstr>
      <vt:lpstr>Salary!Print_Area</vt:lpstr>
    </vt:vector>
  </TitlesOfParts>
  <Company>Cyber Group Dangs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Income Tax Calculation 2012 Ver 01</dc:title>
  <dc:creator>Kirit Patel</dc:creator>
  <cp:lastModifiedBy>PS2DDODangsOffice</cp:lastModifiedBy>
  <cp:lastPrinted>2012-02-02T17:15:36Z</cp:lastPrinted>
  <dcterms:created xsi:type="dcterms:W3CDTF">2000-01-07T08:19:27Z</dcterms:created>
  <dcterms:modified xsi:type="dcterms:W3CDTF">2019-02-23T11:30:32Z</dcterms:modified>
</cp:coreProperties>
</file>